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財政課\財政G\04公会計\公表用データ\R4年度決算\"/>
    </mc:Choice>
  </mc:AlternateContent>
  <bookViews>
    <workbookView xWindow="-120" yWindow="-120" windowWidth="20730" windowHeight="11040" tabRatio="748"/>
  </bookViews>
  <sheets>
    <sheet name="有形固定資産の明細" sheetId="3" r:id="rId1"/>
    <sheet name="有形固定資産に係る行政目的別の明細" sheetId="4" r:id="rId2"/>
    <sheet name="投資及び出資金の明細（全体会計)円単位" sheetId="5" r:id="rId3"/>
    <sheet name="基金の明細（全体会計）円単位" sheetId="6" r:id="rId4"/>
    <sheet name="長期延滞債権の明細（全体会計）円単位" sheetId="7" r:id="rId5"/>
    <sheet name="未収金の明細（全体会計）円単位" sheetId="8" r:id="rId6"/>
    <sheet name="地方債等（借入先別）の明細(全体会計)円単位" sheetId="9" r:id="rId7"/>
    <sheet name="地方債等（利率別）の明細(全体会計)円単位" sheetId="10" r:id="rId8"/>
    <sheet name="地方債等（返済期間別）の明細(全体会計)円単位" sheetId="11" r:id="rId9"/>
    <sheet name="引当金の明細（全体会計）円単位" sheetId="12" r:id="rId10"/>
    <sheet name="補助金等の明細　円単位" sheetId="13" r:id="rId11"/>
    <sheet name="財源の明細（全体会計）円単位" sheetId="14" r:id="rId12"/>
    <sheet name="財源情報の明細（全体会計）円単位" sheetId="15" r:id="rId13"/>
    <sheet name="資金の明細（全体会計）円単位" sheetId="16" r:id="rId14"/>
  </sheets>
  <definedNames>
    <definedName name="_xlnm._FilterDatabase" localSheetId="11" hidden="1">'財源の明細（全体会計）円単位'!$A$5:$E$101</definedName>
    <definedName name="_xlnm._FilterDatabase" localSheetId="10" hidden="1">'補助金等の明細　円単位'!$A$7:$E$22</definedName>
    <definedName name="_xlnm.Print_Area" localSheetId="11">'財源の明細（全体会計）円単位'!$A$1:$E$101</definedName>
    <definedName name="_xlnm.Print_Area" localSheetId="10">'補助金等の明細　円単位'!$A$1:$E$23</definedName>
    <definedName name="_xlnm.Print_Titles" localSheetId="11">'財源の明細（全体会計）円単位'!$5:$5</definedName>
    <definedName name="_xlnm.Print_Titles" localSheetId="10">'補助金等の明細　円単位'!$1:$5</definedName>
    <definedName name="_xlnm.Print_Titles" localSheetId="1">有形固定資産に係る行政目的別の明細!$1:$5</definedName>
    <definedName name="区分" localSheetId="1">#REF!</definedName>
    <definedName name="区分">#REF!</definedName>
    <definedName name="減価償却累計額当期増加額" localSheetId="1">#REF!</definedName>
    <definedName name="減価償却累計額当期増加額">#REF!</definedName>
    <definedName name="減価償却累計額年度末現在高" localSheetId="1">#REF!</definedName>
    <definedName name="減価償却累計額年度末現在高">#REF!</definedName>
    <definedName name="行政目的">#REF!</definedName>
    <definedName name="取得価額当期減少額" localSheetId="1">#REF!</definedName>
    <definedName name="取得価額当期減少額">#REF!</definedName>
    <definedName name="取得価額当期増加額" localSheetId="1">#REF!</definedName>
    <definedName name="取得価額当期増加額">#REF!</definedName>
    <definedName name="取得価額年度当初現在高" localSheetId="1">#REF!</definedName>
    <definedName name="取得価額年度当初現在高">#REF!</definedName>
    <definedName name="精算表一覧">#REF!</definedName>
    <definedName name="精算表科目">#REF!</definedName>
    <definedName name="精算表会計名称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 localSheetId="1">#REF!</definedName>
    <definedName name="統一モデル科目名">#REF!</definedName>
    <definedName name="連結減価償却累計額当期増加額" localSheetId="1">#REF!</definedName>
    <definedName name="連結減価償却累計額当期増加額">#REF!</definedName>
    <definedName name="連結減価償却累計額年度末現在高" localSheetId="1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 localSheetId="1">#REF!</definedName>
    <definedName name="連結取得価額当期減少額">#REF!</definedName>
    <definedName name="連結取得価額当期増加額" localSheetId="1">#REF!</definedName>
    <definedName name="連結取得価額当期増加額">#REF!</definedName>
    <definedName name="連結取得価額年度当初現在高" localSheetId="1">#REF!</definedName>
    <definedName name="連結取得価額年度当初現在高">#REF!</definedName>
    <definedName name="連結統一モデル科目名" localSheetId="1">#REF!</definedName>
    <definedName name="連結統一モデル科目名">#REF!</definedName>
  </definedNames>
  <calcPr calcId="191029"/>
</workbook>
</file>

<file path=xl/calcChain.xml><?xml version="1.0" encoding="utf-8"?>
<calcChain xmlns="http://schemas.openxmlformats.org/spreadsheetml/2006/main">
  <c r="C12" i="9" l="1"/>
  <c r="C17" i="9"/>
  <c r="D12" i="9"/>
  <c r="B12" i="9"/>
  <c r="K12" i="9"/>
  <c r="K17" i="9"/>
  <c r="G12" i="9" l="1"/>
  <c r="F12" i="9"/>
  <c r="E12" i="9"/>
  <c r="B17" i="9"/>
  <c r="B15" i="9"/>
  <c r="B16" i="9"/>
  <c r="B14" i="9"/>
  <c r="B8" i="9"/>
  <c r="B9" i="9"/>
  <c r="B10" i="9"/>
  <c r="B11" i="9"/>
  <c r="B7" i="9"/>
  <c r="B8" i="16" l="1"/>
  <c r="C7" i="15" l="1"/>
  <c r="E7" i="15" s="1"/>
  <c r="E11" i="15" s="1"/>
  <c r="D7" i="15"/>
  <c r="E8" i="15"/>
  <c r="E9" i="15"/>
  <c r="B11" i="15"/>
  <c r="F11" i="15"/>
  <c r="E98" i="14" l="1"/>
  <c r="E97" i="14"/>
  <c r="E99" i="14" s="1"/>
  <c r="E95" i="14"/>
  <c r="E94" i="14"/>
  <c r="E96" i="14" s="1"/>
  <c r="E100" i="14" s="1"/>
  <c r="E89" i="14"/>
  <c r="E86" i="14"/>
  <c r="E90" i="14" s="1"/>
  <c r="E83" i="14"/>
  <c r="E91" i="14" s="1"/>
  <c r="E79" i="14"/>
  <c r="E76" i="14"/>
  <c r="E80" i="14" s="1"/>
  <c r="E81" i="14" s="1"/>
  <c r="E73" i="14"/>
  <c r="E69" i="14"/>
  <c r="E66" i="14"/>
  <c r="E70" i="14" s="1"/>
  <c r="E63" i="14"/>
  <c r="E60" i="14"/>
  <c r="E59" i="14"/>
  <c r="E56" i="14"/>
  <c r="E53" i="14"/>
  <c r="E61" i="14" s="1"/>
  <c r="E48" i="14"/>
  <c r="E49" i="14" s="1"/>
  <c r="E47" i="14"/>
  <c r="E44" i="14"/>
  <c r="E41" i="14"/>
  <c r="E37" i="14"/>
  <c r="E34" i="14"/>
  <c r="E38" i="14" s="1"/>
  <c r="E31" i="14"/>
  <c r="E39" i="14" s="1"/>
  <c r="E26" i="14"/>
  <c r="E23" i="14"/>
  <c r="E27" i="14" s="1"/>
  <c r="E20" i="14"/>
  <c r="E71" i="14" l="1"/>
  <c r="E28" i="14"/>
  <c r="E92" i="14"/>
  <c r="E93" i="14" s="1"/>
  <c r="E101" i="14" s="1"/>
  <c r="D13" i="13" l="1"/>
  <c r="D21" i="13" s="1"/>
  <c r="D20" i="13" s="1"/>
  <c r="E9" i="12" l="1"/>
  <c r="D9" i="12"/>
  <c r="C9" i="12"/>
  <c r="B9" i="12"/>
  <c r="F8" i="12"/>
  <c r="F7" i="12"/>
  <c r="F9" i="12" s="1"/>
  <c r="A5" i="11" l="1"/>
  <c r="A5" i="10" l="1"/>
  <c r="K19" i="9" l="1"/>
  <c r="J19" i="9"/>
  <c r="I19" i="9"/>
  <c r="H19" i="9"/>
  <c r="F19" i="9"/>
  <c r="E19" i="9"/>
  <c r="D19" i="9"/>
  <c r="G13" i="9"/>
  <c r="C35" i="8" l="1"/>
  <c r="C36" i="8" s="1"/>
  <c r="B35" i="8"/>
  <c r="B36" i="8" s="1"/>
  <c r="E31" i="8"/>
  <c r="E30" i="8"/>
  <c r="E29" i="8"/>
  <c r="E28" i="8"/>
  <c r="E27" i="8"/>
  <c r="E26" i="8"/>
  <c r="E25" i="8"/>
  <c r="E24" i="8"/>
  <c r="E23" i="8"/>
  <c r="E22" i="8"/>
  <c r="C8" i="8"/>
  <c r="B8" i="8"/>
  <c r="C32" i="7" l="1"/>
  <c r="C33" i="7" s="1"/>
  <c r="B32" i="7"/>
  <c r="B33" i="7" s="1"/>
  <c r="C8" i="7"/>
  <c r="B8" i="7"/>
  <c r="E19" i="6" l="1"/>
  <c r="D19" i="6"/>
  <c r="C19" i="6"/>
  <c r="B19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G19" i="6" s="1"/>
  <c r="F6" i="6"/>
  <c r="F19" i="6" s="1"/>
  <c r="K29" i="5" l="1"/>
  <c r="F29" i="5"/>
  <c r="C29" i="5"/>
  <c r="B29" i="5"/>
  <c r="G28" i="5"/>
  <c r="H28" i="5" s="1"/>
  <c r="I28" i="5" s="1"/>
  <c r="J28" i="5" s="1"/>
  <c r="E28" i="5"/>
  <c r="G27" i="5"/>
  <c r="E27" i="5"/>
  <c r="H27" i="5" s="1"/>
  <c r="I27" i="5" s="1"/>
  <c r="J27" i="5" s="1"/>
  <c r="G26" i="5"/>
  <c r="E26" i="5"/>
  <c r="H26" i="5" s="1"/>
  <c r="I26" i="5" s="1"/>
  <c r="J26" i="5" s="1"/>
  <c r="G25" i="5"/>
  <c r="E25" i="5"/>
  <c r="H25" i="5" s="1"/>
  <c r="I25" i="5" s="1"/>
  <c r="J25" i="5" s="1"/>
  <c r="H24" i="5"/>
  <c r="I24" i="5" s="1"/>
  <c r="J24" i="5" s="1"/>
  <c r="G24" i="5"/>
  <c r="E24" i="5"/>
  <c r="H23" i="5"/>
  <c r="I23" i="5" s="1"/>
  <c r="J23" i="5" s="1"/>
  <c r="G23" i="5"/>
  <c r="E23" i="5"/>
  <c r="G22" i="5"/>
  <c r="E22" i="5"/>
  <c r="H22" i="5" s="1"/>
  <c r="I22" i="5" s="1"/>
  <c r="J22" i="5" s="1"/>
  <c r="G21" i="5"/>
  <c r="E21" i="5"/>
  <c r="H21" i="5" s="1"/>
  <c r="I21" i="5" s="1"/>
  <c r="J21" i="5" s="1"/>
  <c r="G20" i="5"/>
  <c r="H20" i="5" s="1"/>
  <c r="I20" i="5" s="1"/>
  <c r="J20" i="5" s="1"/>
  <c r="E20" i="5"/>
  <c r="G19" i="5"/>
  <c r="H19" i="5" s="1"/>
  <c r="I19" i="5" s="1"/>
  <c r="J19" i="5" s="1"/>
  <c r="E19" i="5"/>
  <c r="G18" i="5"/>
  <c r="E18" i="5"/>
  <c r="H18" i="5" s="1"/>
  <c r="I18" i="5" s="1"/>
  <c r="J18" i="5" s="1"/>
  <c r="D18" i="5"/>
  <c r="D29" i="5" s="1"/>
  <c r="G17" i="5"/>
  <c r="H17" i="5" s="1"/>
  <c r="E17" i="5"/>
  <c r="E29" i="5" s="1"/>
  <c r="J13" i="5"/>
  <c r="F13" i="5"/>
  <c r="D13" i="5"/>
  <c r="C13" i="5"/>
  <c r="B13" i="5"/>
  <c r="H12" i="5"/>
  <c r="H13" i="5" s="1"/>
  <c r="G12" i="5"/>
  <c r="E12" i="5"/>
  <c r="E13" i="5" s="1"/>
  <c r="H8" i="5"/>
  <c r="D8" i="5"/>
  <c r="F7" i="5"/>
  <c r="G7" i="5" s="1"/>
  <c r="I17" i="5" l="1"/>
  <c r="H29" i="5"/>
  <c r="I12" i="5"/>
  <c r="I13" i="5" s="1"/>
  <c r="J17" i="5" l="1"/>
  <c r="J29" i="5" s="1"/>
  <c r="I29" i="5"/>
  <c r="F16" i="3" l="1"/>
  <c r="F6" i="3"/>
  <c r="F23" i="3" s="1"/>
  <c r="D6" i="3"/>
  <c r="D23" i="3" s="1"/>
  <c r="C6" i="3"/>
  <c r="E6" i="3" s="1"/>
  <c r="D16" i="3"/>
  <c r="C19" i="3"/>
  <c r="E19" i="3" s="1"/>
  <c r="C22" i="3"/>
  <c r="E22" i="3" s="1"/>
  <c r="E7" i="3"/>
  <c r="H7" i="3" s="1"/>
  <c r="E8" i="3"/>
  <c r="H8" i="3" s="1"/>
  <c r="E9" i="3"/>
  <c r="H9" i="3" s="1"/>
  <c r="E10" i="3"/>
  <c r="H10" i="3" s="1"/>
  <c r="E11" i="3"/>
  <c r="H11" i="3" s="1"/>
  <c r="E12" i="3"/>
  <c r="H12" i="3" s="1"/>
  <c r="E13" i="3"/>
  <c r="H13" i="3" s="1"/>
  <c r="E14" i="3"/>
  <c r="H14" i="3" s="1"/>
  <c r="E15" i="3"/>
  <c r="H15" i="3" s="1"/>
  <c r="E17" i="3"/>
  <c r="H17" i="3" s="1"/>
  <c r="E18" i="3"/>
  <c r="H18" i="3" s="1"/>
  <c r="E20" i="3"/>
  <c r="H20" i="3" s="1"/>
  <c r="E21" i="3"/>
  <c r="H21" i="3" s="1"/>
  <c r="C16" i="3" l="1"/>
  <c r="C23" i="3" s="1"/>
  <c r="E23" i="3" s="1"/>
  <c r="H23" i="3" s="1"/>
  <c r="H6" i="3"/>
  <c r="H19" i="3"/>
  <c r="H22" i="3"/>
  <c r="E16" i="3" l="1"/>
  <c r="H16" i="3" s="1"/>
  <c r="G19" i="9" l="1"/>
  <c r="B19" i="9"/>
</calcChain>
</file>

<file path=xl/sharedStrings.xml><?xml version="1.0" encoding="utf-8"?>
<sst xmlns="http://schemas.openxmlformats.org/spreadsheetml/2006/main" count="517" uniqueCount="280">
  <si>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</si>
  <si>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</si>
  <si>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</si>
  <si>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</si>
  <si>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</si>
  <si>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</si>
  <si>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</si>
  <si>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</si>
  <si>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</si>
  <si>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</si>
  <si>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</si>
  <si>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</si>
  <si>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</si>
  <si>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</si>
  <si>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</si>
  <si>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</si>
  <si>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</si>
  <si>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</si>
  <si>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</si>
  <si>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</si>
  <si>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会計：全体会計</t>
    <phoneticPr fontId="4"/>
  </si>
  <si>
    <t>（単位：円）</t>
    <phoneticPr fontId="4"/>
  </si>
  <si>
    <t>　その他</t>
  </si>
  <si>
    <t>　その他</t>
    <phoneticPr fontId="4"/>
  </si>
  <si>
    <t>自治体名：門真市</t>
  </si>
  <si>
    <t>有形固定資産の明細</t>
    <phoneticPr fontId="4"/>
  </si>
  <si>
    <t>年度：令和4年度</t>
    <phoneticPr fontId="4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</si>
  <si>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</si>
  <si>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</si>
  <si>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</si>
  <si>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</si>
  <si>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</si>
  <si>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</si>
  <si>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</si>
  <si>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  <rPh sb="0" eb="2">
      <t>ケイサツ</t>
    </rPh>
    <phoneticPr fontId="4"/>
  </si>
  <si>
    <t>有形固定資産に係る行政目的別の明細</t>
    <phoneticPr fontId="4"/>
  </si>
  <si>
    <t>投資及び出資金の明細</t>
  </si>
  <si>
    <t>自治体名：門真市</t>
    <rPh sb="5" eb="7">
      <t>カドマ</t>
    </rPh>
    <rPh sb="7" eb="8">
      <t>シ</t>
    </rPh>
    <phoneticPr fontId="4"/>
  </si>
  <si>
    <t>年度：令和4年度</t>
    <rPh sb="3" eb="5">
      <t>レイワ</t>
    </rPh>
    <phoneticPr fontId="4"/>
  </si>
  <si>
    <t>会計：全体会計</t>
    <rPh sb="0" eb="2">
      <t>カイケイ</t>
    </rPh>
    <rPh sb="3" eb="7">
      <t>ゼンタイカイケイ</t>
    </rPh>
    <phoneticPr fontId="4"/>
  </si>
  <si>
    <t>市場価格のあるもの</t>
  </si>
  <si>
    <t>(単位：円)</t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</si>
  <si>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</si>
  <si>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</si>
  <si>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</si>
  <si>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</si>
  <si>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</si>
  <si>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</si>
  <si>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</si>
  <si>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4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</si>
  <si>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</si>
  <si>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</si>
  <si>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</si>
  <si>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</si>
  <si>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</si>
  <si>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</si>
  <si>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</si>
  <si>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</si>
  <si>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</si>
  <si>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</si>
  <si>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門真都市開発ビル㈱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</si>
  <si>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</si>
  <si>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</si>
  <si>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</si>
  <si>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</si>
  <si>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㈱エフエムもりぐち</t>
  </si>
  <si>
    <t>大阪湾広域臨海環境整備センター</t>
  </si>
  <si>
    <t>公益財団法人大阪人権博物館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</si>
  <si>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10"/>
  </si>
  <si>
    <t>公益財団法人大阪みどりのトラスト協会</t>
  </si>
  <si>
    <t>一般財団法人大阪府地域福祉推進財団</t>
  </si>
  <si>
    <t>公益財団法人大阪府暴力追放推進センター</t>
  </si>
  <si>
    <t>一般財団法人アジア・太平洋人権情報センター</t>
  </si>
  <si>
    <t>大阪モノレール株式会社</t>
  </si>
  <si>
    <t>㈱むらおか振興公社</t>
  </si>
  <si>
    <t>一般財団法人大阪建築防災センター</t>
  </si>
  <si>
    <t>地方公共団体金融機構</t>
  </si>
  <si>
    <t>基金の明細</t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</si>
  <si>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</si>
  <si>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</si>
  <si>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</si>
  <si>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</si>
  <si>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</si>
  <si>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</si>
  <si>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</si>
  <si>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4"/>
  </si>
  <si>
    <t>水洗便所改造資金貸付基金</t>
  </si>
  <si>
    <t>財政調整基金</t>
  </si>
  <si>
    <t>市営住宅建設基金</t>
  </si>
  <si>
    <t>減債基金</t>
  </si>
  <si>
    <t>職員退職手当基金</t>
  </si>
  <si>
    <t>福祉推進基金</t>
  </si>
  <si>
    <t>都市整備基金</t>
  </si>
  <si>
    <t>文化芸術振興基金</t>
  </si>
  <si>
    <t>環境保全基金</t>
  </si>
  <si>
    <t>教育振興基金</t>
  </si>
  <si>
    <t>まちづくり推進基金</t>
  </si>
  <si>
    <t>森林環境基金</t>
  </si>
  <si>
    <t>国民健康保険出産費資金貸付基金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</si>
  <si>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</si>
  <si>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</si>
  <si>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</si>
  <si>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</si>
  <si>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</si>
  <si>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援護資金</t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</si>
  <si>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</si>
  <si>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</si>
  <si>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</si>
  <si>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市民税（個人）</t>
    <rPh sb="0" eb="2">
      <t>シミン</t>
    </rPh>
    <rPh sb="2" eb="3">
      <t>ゼイ</t>
    </rPh>
    <rPh sb="4" eb="6">
      <t>コジン</t>
    </rPh>
    <phoneticPr fontId="7"/>
  </si>
  <si>
    <t>市民税（法人）</t>
    <rPh sb="0" eb="2">
      <t>シミン</t>
    </rPh>
    <rPh sb="2" eb="3">
      <t>ゼイ</t>
    </rPh>
    <rPh sb="4" eb="6">
      <t>ホウジン</t>
    </rPh>
    <phoneticPr fontId="7"/>
  </si>
  <si>
    <t>固定資産税</t>
    <rPh sb="0" eb="2">
      <t>コテイ</t>
    </rPh>
    <rPh sb="2" eb="5">
      <t>シサンゼイ</t>
    </rPh>
    <phoneticPr fontId="7"/>
  </si>
  <si>
    <t>軽自動車税</t>
    <rPh sb="0" eb="4">
      <t>ケイジドウシャ</t>
    </rPh>
    <rPh sb="4" eb="5">
      <t>ゼイ</t>
    </rPh>
    <phoneticPr fontId="7"/>
  </si>
  <si>
    <t>都市計画税</t>
    <rPh sb="0" eb="2">
      <t>トシ</t>
    </rPh>
    <rPh sb="2" eb="4">
      <t>ケイカク</t>
    </rPh>
    <rPh sb="4" eb="5">
      <t>ゼイ</t>
    </rPh>
    <phoneticPr fontId="7"/>
  </si>
  <si>
    <t>老人ホーム負担金</t>
    <rPh sb="0" eb="2">
      <t>ロウジン</t>
    </rPh>
    <rPh sb="5" eb="8">
      <t>フタンキン</t>
    </rPh>
    <phoneticPr fontId="7"/>
  </si>
  <si>
    <t>児童福祉費負担金</t>
    <rPh sb="0" eb="2">
      <t>ジドウ</t>
    </rPh>
    <rPh sb="2" eb="5">
      <t>フクシヒ</t>
    </rPh>
    <rPh sb="5" eb="8">
      <t>フタンキン</t>
    </rPh>
    <phoneticPr fontId="7"/>
  </si>
  <si>
    <t>国民健康保険料</t>
    <phoneticPr fontId="4"/>
  </si>
  <si>
    <t>後期高齢者医療保険料　普通徴収保険料</t>
    <phoneticPr fontId="4"/>
  </si>
  <si>
    <t>その他の未収金</t>
    <rPh sb="2" eb="3">
      <t>タ</t>
    </rPh>
    <rPh sb="4" eb="7">
      <t>ミシュウキン</t>
    </rPh>
    <phoneticPr fontId="4"/>
  </si>
  <si>
    <t>放課後児童クラブ使用料</t>
    <rPh sb="0" eb="3">
      <t>ホウカゴ</t>
    </rPh>
    <rPh sb="3" eb="5">
      <t>ジドウ</t>
    </rPh>
    <rPh sb="8" eb="11">
      <t>シヨウリョウ</t>
    </rPh>
    <phoneticPr fontId="7"/>
  </si>
  <si>
    <t>住宅使用料</t>
    <rPh sb="0" eb="2">
      <t>ジュウタク</t>
    </rPh>
    <rPh sb="2" eb="5">
      <t>シヨウリョウ</t>
    </rPh>
    <phoneticPr fontId="7"/>
  </si>
  <si>
    <t>幼稚園使用料</t>
    <rPh sb="0" eb="3">
      <t>ヨウチエン</t>
    </rPh>
    <rPh sb="3" eb="6">
      <t>シヨウリョウ</t>
    </rPh>
    <phoneticPr fontId="7"/>
  </si>
  <si>
    <t>共益金</t>
    <rPh sb="0" eb="2">
      <t>キョウエキ</t>
    </rPh>
    <rPh sb="2" eb="3">
      <t>キン</t>
    </rPh>
    <phoneticPr fontId="7"/>
  </si>
  <si>
    <t>食費負担金</t>
    <rPh sb="0" eb="1">
      <t>ショク</t>
    </rPh>
    <rPh sb="1" eb="2">
      <t>ヒ</t>
    </rPh>
    <rPh sb="2" eb="5">
      <t>フタンキン</t>
    </rPh>
    <phoneticPr fontId="7"/>
  </si>
  <si>
    <t>生活保護費返納金</t>
    <rPh sb="0" eb="2">
      <t>セイカツ</t>
    </rPh>
    <rPh sb="2" eb="4">
      <t>ホゴ</t>
    </rPh>
    <rPh sb="4" eb="5">
      <t>ヒ</t>
    </rPh>
    <rPh sb="5" eb="7">
      <t>ヘンノウ</t>
    </rPh>
    <rPh sb="7" eb="8">
      <t>キン</t>
    </rPh>
    <phoneticPr fontId="7"/>
  </si>
  <si>
    <t>主食・給食負担金</t>
    <rPh sb="0" eb="2">
      <t>シュショク</t>
    </rPh>
    <rPh sb="3" eb="5">
      <t>キュウショク</t>
    </rPh>
    <rPh sb="5" eb="8">
      <t>フタンキン</t>
    </rPh>
    <phoneticPr fontId="7"/>
  </si>
  <si>
    <t>児童手当・特例給付返還金</t>
    <rPh sb="0" eb="2">
      <t>ジドウ</t>
    </rPh>
    <rPh sb="2" eb="4">
      <t>テアテ</t>
    </rPh>
    <rPh sb="5" eb="7">
      <t>トクレイ</t>
    </rPh>
    <rPh sb="7" eb="9">
      <t>キュウフ</t>
    </rPh>
    <rPh sb="9" eb="12">
      <t>ヘンカンキン</t>
    </rPh>
    <phoneticPr fontId="7"/>
  </si>
  <si>
    <t>　一般被保険者返納金</t>
    <phoneticPr fontId="4"/>
  </si>
  <si>
    <t>その他</t>
    <rPh sb="2" eb="3">
      <t>タ</t>
    </rPh>
    <phoneticPr fontId="4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</si>
  <si>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</si>
  <si>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</si>
  <si>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市民税（個人）</t>
    <rPh sb="0" eb="1">
      <t>シ</t>
    </rPh>
    <phoneticPr fontId="7"/>
  </si>
  <si>
    <t>市民税（法人）</t>
    <rPh sb="0" eb="1">
      <t>シ</t>
    </rPh>
    <phoneticPr fontId="7"/>
  </si>
  <si>
    <t>固定資産税</t>
  </si>
  <si>
    <t>軽自動車税</t>
  </si>
  <si>
    <t>都市計画税</t>
  </si>
  <si>
    <t>水道事業会計</t>
    <phoneticPr fontId="4"/>
  </si>
  <si>
    <t>公共下水道事業会計</t>
    <phoneticPr fontId="4"/>
  </si>
  <si>
    <t>その他の未収金</t>
    <rPh sb="2" eb="3">
      <t>ホカ</t>
    </rPh>
    <rPh sb="4" eb="7">
      <t>ミシュウキン</t>
    </rPh>
    <phoneticPr fontId="4"/>
  </si>
  <si>
    <t>法定外公共物使用料</t>
    <rPh sb="0" eb="2">
      <t>ホウテイ</t>
    </rPh>
    <rPh sb="2" eb="3">
      <t>ガイ</t>
    </rPh>
    <rPh sb="3" eb="5">
      <t>コウキョウ</t>
    </rPh>
    <rPh sb="5" eb="6">
      <t>ブツ</t>
    </rPh>
    <rPh sb="6" eb="9">
      <t>シヨウリョウ</t>
    </rPh>
    <phoneticPr fontId="7"/>
  </si>
  <si>
    <t>福祉電話使用料</t>
    <rPh sb="0" eb="4">
      <t>フクシデンワ</t>
    </rPh>
    <rPh sb="4" eb="7">
      <t>シヨウリョウ</t>
    </rPh>
    <phoneticPr fontId="7"/>
  </si>
  <si>
    <t>児童扶養手当返還金</t>
    <rPh sb="0" eb="2">
      <t>ジドウ</t>
    </rPh>
    <rPh sb="2" eb="4">
      <t>フヨウ</t>
    </rPh>
    <rPh sb="4" eb="6">
      <t>テアテ</t>
    </rPh>
    <rPh sb="6" eb="9">
      <t>ヘンカンキン</t>
    </rPh>
    <phoneticPr fontId="7"/>
  </si>
  <si>
    <t>一般被保険者返納金</t>
  </si>
  <si>
    <t>その他</t>
    <rPh sb="2" eb="3">
      <t>ホカ</t>
    </rPh>
    <phoneticPr fontId="4"/>
  </si>
  <si>
    <t>地方債等（借入先別）の明細</t>
    <phoneticPr fontId="4"/>
  </si>
  <si>
    <t>自治体名：門真市</t>
    <rPh sb="5" eb="7">
      <t>カドマ</t>
    </rPh>
    <phoneticPr fontId="4"/>
  </si>
  <si>
    <t>会計：全体会計</t>
    <rPh sb="3" eb="7">
      <t>ゼンタイカイケイ</t>
    </rPh>
    <phoneticPr fontId="4"/>
  </si>
  <si>
    <t>（単位：円）</t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</si>
  <si>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</si>
  <si>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</si>
  <si>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</si>
  <si>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</si>
  <si>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</si>
  <si>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</si>
  <si>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</si>
  <si>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</si>
  <si>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</si>
  <si>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</si>
  <si>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</si>
  <si>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</si>
  <si>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</si>
  <si>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</si>
  <si>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</si>
  <si>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</si>
  <si>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</si>
  <si>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</si>
  <si>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</si>
  <si>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</si>
  <si>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</si>
  <si>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会計：全体会計</t>
    <rPh sb="3" eb="5">
      <t>ゼンタイ</t>
    </rPh>
    <rPh sb="5" eb="7">
      <t>カイケイ</t>
    </rPh>
    <phoneticPr fontId="4"/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</si>
  <si>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</si>
  <si>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</si>
  <si>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</si>
  <si>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</si>
  <si>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</si>
  <si>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</si>
  <si>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</si>
  <si>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</si>
  <si>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</si>
  <si>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</si>
  <si>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</si>
  <si>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</si>
  <si>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</si>
  <si>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</si>
  <si>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</si>
  <si>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</si>
  <si>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</si>
  <si>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</si>
  <si>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</si>
  <si>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</si>
  <si>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</si>
  <si>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</si>
  <si>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</si>
  <si>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</si>
  <si>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</si>
  <si>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7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</si>
  <si>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</si>
  <si>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補助金等の明細</t>
    <phoneticPr fontId="4"/>
  </si>
  <si>
    <t>(単位：円)</t>
    <rPh sb="4" eb="5">
      <t>エン</t>
    </rPh>
    <phoneticPr fontId="4"/>
  </si>
  <si>
    <t>名称</t>
  </si>
  <si>
    <t>相手先</t>
  </si>
  <si>
    <t>金額</t>
  </si>
  <si>
    <t>支出目的</t>
  </si>
  <si>
    <t>土地区画整理事業補助金</t>
    <phoneticPr fontId="4"/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</si>
  <si>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4"/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</si>
  <si>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4"/>
  </si>
  <si>
    <t>他団体への公共施設等整備補助金等</t>
    <phoneticPr fontId="4"/>
  </si>
  <si>
    <t>老朽木造建築物等除却補助金</t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</si>
  <si>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</si>
  <si>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木造賃貸住宅等建替事業助成金</t>
    <phoneticPr fontId="4"/>
  </si>
  <si>
    <t>鉄道施設耐震対策補助金</t>
  </si>
  <si>
    <t>鉄道事業者</t>
    <rPh sb="0" eb="2">
      <t>テツドウ</t>
    </rPh>
    <rPh sb="2" eb="4">
      <t>ジギョウ</t>
    </rPh>
    <rPh sb="4" eb="5">
      <t>シャ</t>
    </rPh>
    <phoneticPr fontId="4"/>
  </si>
  <si>
    <t>鉄道施設耐震補強工事に対する支援</t>
    <rPh sb="0" eb="2">
      <t>テツドウ</t>
    </rPh>
    <rPh sb="2" eb="4">
      <t>シセツ</t>
    </rPh>
    <rPh sb="4" eb="6">
      <t>タイシン</t>
    </rPh>
    <rPh sb="6" eb="8">
      <t>ホキョウ</t>
    </rPh>
    <rPh sb="8" eb="10">
      <t>コウジ</t>
    </rPh>
    <rPh sb="11" eb="12">
      <t>タイ</t>
    </rPh>
    <rPh sb="14" eb="16">
      <t>シエン</t>
    </rPh>
    <phoneticPr fontId="4"/>
  </si>
  <si>
    <t>狭あい道路拡幅整備補助金</t>
    <phoneticPr fontId="4"/>
  </si>
  <si>
    <t>既存民間建築物耐震診断補助金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</si>
  <si>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4"/>
  </si>
  <si>
    <t>淀川左岸水防事務組合負担金</t>
  </si>
  <si>
    <t xml:space="preserve">	淀川左岸水防組合</t>
  </si>
  <si>
    <t>公共施設等整備</t>
  </si>
  <si>
    <t>計</t>
  </si>
  <si>
    <t>その他の補助金等</t>
    <phoneticPr fontId="4"/>
  </si>
  <si>
    <t>くすのき広域連合負担金</t>
  </si>
  <si>
    <t>くすのき広域連合</t>
  </si>
  <si>
    <t>運営負担金</t>
  </si>
  <si>
    <t>守口市門真市消防組合負担金</t>
  </si>
  <si>
    <t>守口市門真市消防組合</t>
  </si>
  <si>
    <t>後期高齢者医療広域連合負担金</t>
  </si>
  <si>
    <t>大阪府後期高齢者医療広域連合</t>
  </si>
  <si>
    <t>門真都市開発ビル負担金</t>
  </si>
  <si>
    <t>門真都市開発ビル</t>
  </si>
  <si>
    <t>飯盛霊園組合負担金</t>
  </si>
  <si>
    <t>飯盛霊園組合</t>
  </si>
  <si>
    <t>淀川左岸水防事務組合</t>
  </si>
  <si>
    <t>財源の明細</t>
    <phoneticPr fontId="4"/>
  </si>
  <si>
    <t>会計</t>
  </si>
  <si>
    <t>財源の内容</t>
  </si>
  <si>
    <t>一般会計</t>
  </si>
  <si>
    <t>税収等</t>
    <phoneticPr fontId="4"/>
  </si>
  <si>
    <t>市税</t>
    <rPh sb="0" eb="1">
      <t>シ</t>
    </rPh>
    <rPh sb="1" eb="2">
      <t>ゼイ</t>
    </rPh>
    <phoneticPr fontId="7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</si>
  <si>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</si>
  <si>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</si>
  <si>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</si>
  <si>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</si>
  <si>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7"/>
  </si>
  <si>
    <t>地方消費税交付金</t>
  </si>
  <si>
    <t>環境性能割交付金</t>
    <rPh sb="0" eb="4">
      <t>カンキョウセイノウ</t>
    </rPh>
    <rPh sb="4" eb="5">
      <t>ワリ</t>
    </rPh>
    <phoneticPr fontId="7"/>
  </si>
  <si>
    <t>地方特例交付金</t>
  </si>
  <si>
    <t>地方交付税</t>
  </si>
  <si>
    <t>交通安全対策特別交付金</t>
  </si>
  <si>
    <t>分担金及び負担金</t>
  </si>
  <si>
    <t>寄附金</t>
    <phoneticPr fontId="4"/>
  </si>
  <si>
    <t>国県等補助金</t>
  </si>
  <si>
    <t>資本的_x000D_
補助金</t>
  </si>
  <si>
    <t>国庫支出金</t>
  </si>
  <si>
    <t>都道府県等支出金</t>
  </si>
  <si>
    <t>経常的_x000D_
補助金</t>
  </si>
  <si>
    <t>国民健康保険
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</si>
  <si>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7"/>
  </si>
  <si>
    <t>他会計繰入金</t>
    <rPh sb="0" eb="1">
      <t>タ</t>
    </rPh>
    <rPh sb="1" eb="3">
      <t>カイケイ</t>
    </rPh>
    <phoneticPr fontId="7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</si>
  <si>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7"/>
  </si>
  <si>
    <t>他会計繰入金</t>
    <rPh sb="0" eb="3">
      <t>タカイケイ</t>
    </rPh>
    <rPh sb="3" eb="6">
      <t>クリイレキン</t>
    </rPh>
    <phoneticPr fontId="4"/>
  </si>
  <si>
    <t>後期高齢者医療保険
特別会計</t>
    <phoneticPr fontId="4"/>
  </si>
  <si>
    <t>後期高齢者医療保険料</t>
    <rPh sb="0" eb="4">
      <t>コウキコウレイ</t>
    </rPh>
    <rPh sb="4" eb="5">
      <t>シャ</t>
    </rPh>
    <rPh sb="5" eb="10">
      <t>イリョウホケンリョウ</t>
    </rPh>
    <phoneticPr fontId="7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</si>
  <si>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7"/>
  </si>
  <si>
    <t>他会計繰入金</t>
    <rPh sb="0" eb="3">
      <t>タカイケイ</t>
    </rPh>
    <phoneticPr fontId="7"/>
  </si>
  <si>
    <t>公共下水道事業会計</t>
    <rPh sb="0" eb="2">
      <t>コウキョウ</t>
    </rPh>
    <rPh sb="2" eb="3">
      <t>シタ</t>
    </rPh>
    <phoneticPr fontId="7"/>
  </si>
  <si>
    <t>水道事業会計</t>
    <rPh sb="0" eb="2">
      <t>スイドウ</t>
    </rPh>
    <rPh sb="2" eb="6">
      <t>ジギョウカイケイ</t>
    </rPh>
    <phoneticPr fontId="4"/>
  </si>
  <si>
    <t>長期前受金戻入</t>
    <phoneticPr fontId="4"/>
  </si>
  <si>
    <t>全体会計相殺</t>
    <rPh sb="0" eb="2">
      <t>ゼンタイ</t>
    </rPh>
    <phoneticPr fontId="4"/>
  </si>
  <si>
    <t>全体会計</t>
    <rPh sb="0" eb="2">
      <t>ゼンタイ</t>
    </rPh>
    <phoneticPr fontId="4"/>
  </si>
  <si>
    <t>貸付金・基金等の増加</t>
  </si>
  <si>
    <t>有形固定資産等の増加</t>
  </si>
  <si>
    <t>純行政コスト</t>
  </si>
  <si>
    <t>税収等</t>
  </si>
  <si>
    <t>地方債等</t>
  </si>
  <si>
    <t>内訳</t>
  </si>
  <si>
    <t>（単位：円）</t>
    <rPh sb="4" eb="5">
      <t>エン</t>
    </rPh>
    <phoneticPr fontId="4"/>
  </si>
  <si>
    <t>会計：全体会計</t>
    <rPh sb="3" eb="5">
      <t>ゼンタイ</t>
    </rPh>
    <phoneticPr fontId="4"/>
  </si>
  <si>
    <t>財源情報の明細</t>
  </si>
  <si>
    <t>資金の明細</t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</si>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</sst>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[Red]\-#,##0;&quot;-&quot;"/>
  </numFmts>
  <fonts count="16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[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41" fontId="2" fillId="0" borderId="1" xfId="0" applyNumberFormat="1" applyFont="1" applyBorder="1" applyAlignment="1">
      <alignment horizontal="right" vertical="center"/>
    </xf>
    <xf numFmtId="3" fontId="6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176" fontId="8" fillId="0" borderId="2" xfId="1" applyNumberFormat="1" applyFont="1" applyBorder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>
      <alignment vertical="center"/>
    </xf>
    <xf numFmtId="176" fontId="8" fillId="0" borderId="1" xfId="1" applyNumberFormat="1" applyFont="1" applyFill="1" applyBorder="1" applyAlignment="1">
      <alignment vertical="center"/>
    </xf>
    <xf numFmtId="9" fontId="8" fillId="0" borderId="1" xfId="1" applyNumberFormat="1" applyFont="1" applyFill="1" applyBorder="1">
      <alignment vertical="center"/>
    </xf>
    <xf numFmtId="38" fontId="8" fillId="0" borderId="2" xfId="1" applyFont="1" applyFill="1" applyBorder="1">
      <alignment vertical="center"/>
    </xf>
    <xf numFmtId="10" fontId="8" fillId="0" borderId="1" xfId="1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left"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left" vertical="center" indent="1"/>
    </xf>
    <xf numFmtId="9" fontId="8" fillId="0" borderId="0" xfId="0" applyNumberFormat="1" applyFont="1"/>
    <xf numFmtId="176" fontId="8" fillId="0" borderId="1" xfId="0" applyNumberFormat="1" applyFont="1" applyFill="1" applyBorder="1" applyAlignment="1">
      <alignment horizontal="left" vertical="center" indent="1"/>
    </xf>
    <xf numFmtId="176" fontId="8" fillId="0" borderId="1" xfId="0" applyNumberFormat="1" applyFont="1" applyFill="1" applyBorder="1" applyAlignment="1">
      <alignment vertical="center"/>
    </xf>
    <xf numFmtId="10" fontId="8" fillId="0" borderId="0" xfId="0" applyNumberFormat="1" applyFont="1"/>
    <xf numFmtId="176" fontId="8" fillId="0" borderId="4" xfId="0" applyNumberFormat="1" applyFont="1" applyBorder="1" applyAlignment="1">
      <alignment horizontal="left" vertical="center" indent="1"/>
    </xf>
    <xf numFmtId="176" fontId="8" fillId="0" borderId="4" xfId="1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11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8" fontId="8" fillId="0" borderId="0" xfId="1" applyFont="1" applyAlignment="1"/>
    <xf numFmtId="38" fontId="8" fillId="0" borderId="0" xfId="0" applyNumberFormat="1" applyFont="1"/>
    <xf numFmtId="176" fontId="8" fillId="0" borderId="0" xfId="0" applyNumberFormat="1" applyFont="1"/>
    <xf numFmtId="0" fontId="12" fillId="2" borderId="1" xfId="0" applyFont="1" applyFill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0" fontId="8" fillId="0" borderId="8" xfId="2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readingOrder="1"/>
    </xf>
    <xf numFmtId="176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right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readingOrder="1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15" fillId="2" borderId="9" xfId="0" applyNumberFormat="1" applyFont="1" applyFill="1" applyBorder="1" applyAlignment="1">
      <alignment horizontal="center" vertical="center"/>
    </xf>
    <xf numFmtId="3" fontId="15" fillId="0" borderId="12" xfId="0" applyNumberFormat="1" applyFont="1" applyBorder="1" applyAlignment="1">
      <alignment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0" borderId="3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Normal="100" workbookViewId="0">
      <selection sqref="A1:H1"/>
    </sheetView>
  </sheetViews>
  <sheetFormatPr defaultColWidth="8.875" defaultRowHeight="11.25"/>
  <cols>
    <col min="1" max="1" width="16.25" style="6" bestFit="1" customWidth="1"/>
    <col min="2" max="8" width="15.875" style="6" customWidth="1"/>
    <col min="9" max="10" width="8.875" style="6"/>
    <col min="11" max="11" width="21.625" style="6" bestFit="1" customWidth="1"/>
    <col min="12" max="13" width="12.125" style="6" bestFit="1" customWidth="1"/>
    <col min="14" max="14" width="2.125" style="6" bestFit="1" customWidth="1"/>
    <col min="15" max="16384" width="8.875" style="6"/>
  </cols>
  <sheetData>
    <row r="1" spans="1:8" ht="21">
      <c r="A1" s="82" t="s">
        <v>25</v>
      </c>
      <c r="B1" s="82"/>
      <c r="C1" s="82"/>
      <c r="D1" s="82"/>
      <c r="E1" s="82"/>
      <c r="F1" s="82"/>
      <c r="G1" s="82"/>
      <c r="H1" s="82"/>
    </row>
    <row r="2" spans="1:8" ht="13.5">
      <c r="A2" s="1" t="s">
        <v>24</v>
      </c>
      <c r="B2" s="1"/>
      <c r="C2" s="1"/>
      <c r="D2" s="1"/>
      <c r="E2" s="1"/>
      <c r="F2" s="1"/>
      <c r="G2" s="1"/>
      <c r="H2" s="3" t="s">
        <v>26</v>
      </c>
    </row>
    <row r="3" spans="1:8" ht="13.5">
      <c r="A3" s="1" t="s">
        <v>20</v>
      </c>
      <c r="B3" s="1"/>
      <c r="C3" s="1"/>
      <c r="D3" s="1"/>
      <c r="E3" s="1"/>
      <c r="F3" s="1"/>
      <c r="G3" s="1"/>
      <c r="H3" s="1"/>
    </row>
    <row r="4" spans="1:8" ht="13.5">
      <c r="A4" s="1"/>
      <c r="B4" s="1"/>
      <c r="C4" s="1"/>
      <c r="D4" s="1"/>
      <c r="E4" s="1"/>
      <c r="F4" s="1"/>
      <c r="G4" s="1"/>
      <c r="H4" s="3" t="s">
        <v>21</v>
      </c>
    </row>
    <row r="5" spans="1:8" ht="33.75">
      <c r="A5" s="4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8">
      <c r="A6" s="5" t="s">
        <v>8</v>
      </c>
      <c r="B6" s="7">
        <v>167207555840</v>
      </c>
      <c r="C6" s="7">
        <f>SUM(C7:C15)</f>
        <v>3515781319</v>
      </c>
      <c r="D6" s="7">
        <f>SUM(D7:D15)</f>
        <v>1308196378</v>
      </c>
      <c r="E6" s="7">
        <f>B6+C6-D6</f>
        <v>169415140781</v>
      </c>
      <c r="F6" s="7">
        <f>SUM(F7:F15)</f>
        <v>56469521360</v>
      </c>
      <c r="G6" s="7">
        <v>1858493717</v>
      </c>
      <c r="H6" s="7">
        <f t="shared" ref="H6:H23" si="0">E6-F6</f>
        <v>112945619421</v>
      </c>
    </row>
    <row r="7" spans="1:8">
      <c r="A7" s="5" t="s">
        <v>9</v>
      </c>
      <c r="B7" s="7">
        <v>73405471392</v>
      </c>
      <c r="C7" s="7">
        <v>2323933059</v>
      </c>
      <c r="D7" s="7">
        <v>1308196377</v>
      </c>
      <c r="E7" s="7">
        <f t="shared" ref="E7:E22" si="1">B7+C7-D7</f>
        <v>74421208074</v>
      </c>
      <c r="F7" s="7">
        <v>0</v>
      </c>
      <c r="G7" s="7">
        <v>0</v>
      </c>
      <c r="H7" s="7">
        <f t="shared" si="0"/>
        <v>74421208074</v>
      </c>
    </row>
    <row r="8" spans="1:8">
      <c r="A8" s="5" t="s">
        <v>10</v>
      </c>
      <c r="B8" s="7">
        <v>0</v>
      </c>
      <c r="C8" s="7">
        <v>0</v>
      </c>
      <c r="D8" s="7">
        <v>0</v>
      </c>
      <c r="E8" s="7">
        <f t="shared" si="1"/>
        <v>0</v>
      </c>
      <c r="F8" s="7">
        <v>0</v>
      </c>
      <c r="G8" s="7">
        <v>0</v>
      </c>
      <c r="H8" s="7">
        <f t="shared" si="0"/>
        <v>0</v>
      </c>
    </row>
    <row r="9" spans="1:8">
      <c r="A9" s="5" t="s">
        <v>11</v>
      </c>
      <c r="B9" s="7">
        <v>77716695925</v>
      </c>
      <c r="C9" s="7">
        <v>658970400</v>
      </c>
      <c r="D9" s="7">
        <v>1</v>
      </c>
      <c r="E9" s="7">
        <f t="shared" si="1"/>
        <v>78375666324</v>
      </c>
      <c r="F9" s="7">
        <v>43432479365</v>
      </c>
      <c r="G9" s="7">
        <v>1600842711</v>
      </c>
      <c r="H9" s="7">
        <f t="shared" si="0"/>
        <v>34943186959</v>
      </c>
    </row>
    <row r="10" spans="1:8">
      <c r="A10" s="5" t="s">
        <v>12</v>
      </c>
      <c r="B10" s="7">
        <v>15750539101</v>
      </c>
      <c r="C10" s="7">
        <v>110453970</v>
      </c>
      <c r="D10" s="7">
        <v>0</v>
      </c>
      <c r="E10" s="7">
        <f t="shared" si="1"/>
        <v>15860993071</v>
      </c>
      <c r="F10" s="7">
        <v>13036689191</v>
      </c>
      <c r="G10" s="7">
        <v>257562805</v>
      </c>
      <c r="H10" s="7">
        <f t="shared" si="0"/>
        <v>2824303880</v>
      </c>
    </row>
    <row r="11" spans="1:8">
      <c r="A11" s="5" t="s">
        <v>13</v>
      </c>
      <c r="B11" s="7">
        <v>0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0"/>
        <v>0</v>
      </c>
    </row>
    <row r="12" spans="1:8">
      <c r="A12" s="5" t="s">
        <v>14</v>
      </c>
      <c r="B12" s="7">
        <v>0</v>
      </c>
      <c r="C12" s="7">
        <v>0</v>
      </c>
      <c r="D12" s="7">
        <v>0</v>
      </c>
      <c r="E12" s="7">
        <f t="shared" si="1"/>
        <v>0</v>
      </c>
      <c r="F12" s="7">
        <v>0</v>
      </c>
      <c r="G12" s="7">
        <v>0</v>
      </c>
      <c r="H12" s="7">
        <f t="shared" si="0"/>
        <v>0</v>
      </c>
    </row>
    <row r="13" spans="1:8">
      <c r="A13" s="5" t="s">
        <v>15</v>
      </c>
      <c r="B13" s="7">
        <v>0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0"/>
        <v>0</v>
      </c>
    </row>
    <row r="14" spans="1:8">
      <c r="A14" s="5" t="s">
        <v>23</v>
      </c>
      <c r="B14" s="7">
        <v>528152</v>
      </c>
      <c r="C14" s="7">
        <v>0</v>
      </c>
      <c r="D14" s="7">
        <v>0</v>
      </c>
      <c r="E14" s="7">
        <f t="shared" si="1"/>
        <v>528152</v>
      </c>
      <c r="F14" s="7">
        <v>352804</v>
      </c>
      <c r="G14" s="7">
        <v>88201</v>
      </c>
      <c r="H14" s="7">
        <f t="shared" si="0"/>
        <v>175348</v>
      </c>
    </row>
    <row r="15" spans="1:8">
      <c r="A15" s="5" t="s">
        <v>16</v>
      </c>
      <c r="B15" s="7">
        <v>334321270</v>
      </c>
      <c r="C15" s="7">
        <v>422423890</v>
      </c>
      <c r="D15" s="7">
        <v>0</v>
      </c>
      <c r="E15" s="7">
        <f t="shared" si="1"/>
        <v>756745160</v>
      </c>
      <c r="F15" s="7">
        <v>0</v>
      </c>
      <c r="G15" s="7">
        <v>0</v>
      </c>
      <c r="H15" s="7">
        <f t="shared" si="0"/>
        <v>756745160</v>
      </c>
    </row>
    <row r="16" spans="1:8">
      <c r="A16" s="5" t="s">
        <v>17</v>
      </c>
      <c r="B16" s="7">
        <v>154322576723</v>
      </c>
      <c r="C16" s="7">
        <f>SUM(C17:C21)</f>
        <v>100072396762</v>
      </c>
      <c r="D16" s="7">
        <f>SUM(D17:D21)</f>
        <v>98018889638</v>
      </c>
      <c r="E16" s="7">
        <f>B16+C16-D16</f>
        <v>156376083847</v>
      </c>
      <c r="F16" s="7">
        <f>SUM(F17:F21)</f>
        <v>62713739143</v>
      </c>
      <c r="G16" s="7">
        <v>2413852662</v>
      </c>
      <c r="H16" s="7">
        <f t="shared" si="0"/>
        <v>93662344704</v>
      </c>
    </row>
    <row r="17" spans="1:8">
      <c r="A17" s="5" t="s">
        <v>9</v>
      </c>
      <c r="B17" s="7">
        <v>19622713358</v>
      </c>
      <c r="C17" s="7">
        <v>1173982</v>
      </c>
      <c r="D17" s="7">
        <v>0</v>
      </c>
      <c r="E17" s="7">
        <f t="shared" si="1"/>
        <v>19623887340</v>
      </c>
      <c r="F17" s="7">
        <v>0</v>
      </c>
      <c r="G17" s="7">
        <v>0</v>
      </c>
      <c r="H17" s="7">
        <f t="shared" si="0"/>
        <v>19623887340</v>
      </c>
    </row>
    <row r="18" spans="1:8">
      <c r="A18" s="5" t="s">
        <v>11</v>
      </c>
      <c r="B18" s="7">
        <v>100987848624</v>
      </c>
      <c r="C18" s="7">
        <v>0</v>
      </c>
      <c r="D18" s="7">
        <v>97977506701</v>
      </c>
      <c r="E18" s="7">
        <f t="shared" si="1"/>
        <v>3010341923</v>
      </c>
      <c r="F18" s="7">
        <v>2278625370</v>
      </c>
      <c r="G18" s="7">
        <v>0</v>
      </c>
      <c r="H18" s="7">
        <f t="shared" si="0"/>
        <v>731716553</v>
      </c>
    </row>
    <row r="19" spans="1:8">
      <c r="A19" s="5" t="s">
        <v>12</v>
      </c>
      <c r="B19" s="7">
        <v>33046948274</v>
      </c>
      <c r="C19" s="7">
        <f>128970600+99890166080</f>
        <v>100019136680</v>
      </c>
      <c r="D19" s="7">
        <v>0</v>
      </c>
      <c r="E19" s="7">
        <f t="shared" si="1"/>
        <v>133066084954</v>
      </c>
      <c r="F19" s="7">
        <v>60366624214</v>
      </c>
      <c r="G19" s="7">
        <v>42460431604</v>
      </c>
      <c r="H19" s="7">
        <f t="shared" si="0"/>
        <v>72699460740</v>
      </c>
    </row>
    <row r="20" spans="1:8">
      <c r="A20" s="5" t="s">
        <v>22</v>
      </c>
      <c r="B20" s="7">
        <v>71932610</v>
      </c>
      <c r="C20" s="7">
        <v>0</v>
      </c>
      <c r="D20" s="7">
        <v>0</v>
      </c>
      <c r="E20" s="7">
        <f t="shared" si="1"/>
        <v>71932610</v>
      </c>
      <c r="F20" s="7">
        <v>68489559</v>
      </c>
      <c r="G20" s="7">
        <v>0</v>
      </c>
      <c r="H20" s="7">
        <f t="shared" si="0"/>
        <v>3443051</v>
      </c>
    </row>
    <row r="21" spans="1:8">
      <c r="A21" s="5" t="s">
        <v>16</v>
      </c>
      <c r="B21" s="7">
        <v>593133857</v>
      </c>
      <c r="C21" s="7">
        <v>52086100</v>
      </c>
      <c r="D21" s="7">
        <v>41382937</v>
      </c>
      <c r="E21" s="7">
        <f t="shared" si="1"/>
        <v>603837020</v>
      </c>
      <c r="F21" s="7">
        <v>0</v>
      </c>
      <c r="G21" s="7">
        <v>0</v>
      </c>
      <c r="H21" s="7">
        <f t="shared" si="0"/>
        <v>603837020</v>
      </c>
    </row>
    <row r="22" spans="1:8">
      <c r="A22" s="5" t="s">
        <v>18</v>
      </c>
      <c r="B22" s="7">
        <v>3968181019</v>
      </c>
      <c r="C22" s="7">
        <f>22612350+46437798</f>
        <v>69050148</v>
      </c>
      <c r="D22" s="7">
        <v>28375470</v>
      </c>
      <c r="E22" s="7">
        <f t="shared" si="1"/>
        <v>4008855697</v>
      </c>
      <c r="F22" s="7">
        <v>3141342204</v>
      </c>
      <c r="G22" s="7">
        <v>121627119</v>
      </c>
      <c r="H22" s="7">
        <f t="shared" si="0"/>
        <v>867513493</v>
      </c>
    </row>
    <row r="23" spans="1:8">
      <c r="A23" s="5" t="s">
        <v>19</v>
      </c>
      <c r="B23" s="7">
        <v>325498313582</v>
      </c>
      <c r="C23" s="7">
        <f>C6+C16+C22</f>
        <v>103657228229</v>
      </c>
      <c r="D23" s="7">
        <f>D6+D16+D22</f>
        <v>99355461486</v>
      </c>
      <c r="E23" s="7">
        <f>B23+C23-D23</f>
        <v>329800080325</v>
      </c>
      <c r="F23" s="7">
        <f>F6+F16+F22</f>
        <v>122324602707</v>
      </c>
      <c r="G23" s="7">
        <v>4393973498</v>
      </c>
      <c r="H23" s="7">
        <f t="shared" si="0"/>
        <v>207475477618</v>
      </c>
    </row>
    <row r="24" spans="1:8">
      <c r="H24" s="6">
        <v>207475477618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  <ignoredErrors>
    <ignoredError sqref="D16 F16" formulaRange="1"/>
    <ignoredError sqref="E16" formula="1" formulaRange="1"/>
    <ignoredError sqref="E6:E15 E17:E2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zoomScaleNormal="115" workbookViewId="0"/>
  </sheetViews>
  <sheetFormatPr defaultColWidth="8.875" defaultRowHeight="11.25"/>
  <cols>
    <col min="1" max="1" width="18.875" style="11" customWidth="1"/>
    <col min="2" max="4" width="20.875" style="11" customWidth="1"/>
    <col min="5" max="5" width="20.875" style="11" hidden="1" customWidth="1"/>
    <col min="6" max="6" width="20.875" style="11" customWidth="1"/>
    <col min="7" max="7" width="10.125" style="11" bestFit="1" customWidth="1"/>
    <col min="8" max="8" width="9.75" style="11" bestFit="1" customWidth="1"/>
    <col min="9" max="9" width="9.5" style="11" bestFit="1" customWidth="1"/>
    <col min="10" max="13" width="8.875" style="11"/>
    <col min="14" max="15" width="10.25" style="11" bestFit="1" customWidth="1"/>
    <col min="16" max="16384" width="8.875" style="11"/>
  </cols>
  <sheetData>
    <row r="1" spans="1:6" ht="21">
      <c r="A1" s="10" t="s">
        <v>188</v>
      </c>
    </row>
    <row r="2" spans="1:6" ht="13.5">
      <c r="A2" s="12" t="s">
        <v>37</v>
      </c>
    </row>
    <row r="3" spans="1:6" ht="13.5">
      <c r="A3" s="12" t="s">
        <v>38</v>
      </c>
    </row>
    <row r="4" spans="1:6" ht="13.5">
      <c r="A4" s="11" t="s">
        <v>78</v>
      </c>
      <c r="F4" s="14" t="s">
        <v>41</v>
      </c>
    </row>
    <row r="5" spans="1:6" ht="22.5" customHeight="1">
      <c r="A5" s="88" t="s">
        <v>0</v>
      </c>
      <c r="B5" s="88" t="s">
        <v>189</v>
      </c>
      <c r="C5" s="88" t="s">
        <v>190</v>
      </c>
      <c r="D5" s="88" t="s">
        <v>191</v>
      </c>
      <c r="E5" s="88"/>
      <c r="F5" s="88" t="s">
        <v>192</v>
      </c>
    </row>
    <row r="6" spans="1:6" ht="22.5" customHeight="1">
      <c r="A6" s="88"/>
      <c r="B6" s="88"/>
      <c r="C6" s="88"/>
      <c r="D6" s="15" t="s">
        <v>193</v>
      </c>
      <c r="E6" s="15" t="s">
        <v>83</v>
      </c>
      <c r="F6" s="88"/>
    </row>
    <row r="7" spans="1:6" ht="18" customHeight="1">
      <c r="A7" s="17" t="s">
        <v>194</v>
      </c>
      <c r="B7" s="28">
        <v>5105245514</v>
      </c>
      <c r="C7" s="28">
        <v>110840598</v>
      </c>
      <c r="D7" s="28">
        <v>2379132</v>
      </c>
      <c r="E7" s="28">
        <v>0</v>
      </c>
      <c r="F7" s="28">
        <f>B7+C7-D7</f>
        <v>5213706980</v>
      </c>
    </row>
    <row r="8" spans="1:6" ht="18" customHeight="1">
      <c r="A8" s="17" t="s">
        <v>195</v>
      </c>
      <c r="B8" s="28">
        <v>493179357</v>
      </c>
      <c r="C8" s="28">
        <v>519408107</v>
      </c>
      <c r="D8" s="23">
        <v>478353291</v>
      </c>
      <c r="E8" s="28">
        <v>0</v>
      </c>
      <c r="F8" s="28">
        <f>B8+C8-D8</f>
        <v>534234173</v>
      </c>
    </row>
    <row r="9" spans="1:6" ht="18" customHeight="1">
      <c r="A9" s="19" t="s">
        <v>19</v>
      </c>
      <c r="B9" s="23">
        <f>SUM(B7:B8)</f>
        <v>5598424871</v>
      </c>
      <c r="C9" s="23">
        <f>SUM(C7:C8)</f>
        <v>630248705</v>
      </c>
      <c r="D9" s="23">
        <f>SUM(D7:D8)</f>
        <v>480732423</v>
      </c>
      <c r="E9" s="23">
        <f>SUM(E7:E8)</f>
        <v>0</v>
      </c>
      <c r="F9" s="23">
        <f>SUM(F7:F8)</f>
        <v>5747941153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Normal="100" workbookViewId="0"/>
  </sheetViews>
  <sheetFormatPr defaultColWidth="8.875" defaultRowHeight="11.25"/>
  <cols>
    <col min="1" max="1" width="28.625" style="6" customWidth="1"/>
    <col min="2" max="2" width="28.5" style="6" bestFit="1" customWidth="1"/>
    <col min="3" max="3" width="24.25" style="6" bestFit="1" customWidth="1"/>
    <col min="4" max="4" width="13" style="6" bestFit="1" customWidth="1"/>
    <col min="5" max="5" width="51.75" style="6" bestFit="1" customWidth="1"/>
    <col min="6" max="7" width="10.125" style="6" bestFit="1" customWidth="1"/>
    <col min="8" max="16384" width="8.875" style="6"/>
  </cols>
  <sheetData>
    <row r="1" spans="1:5" ht="21">
      <c r="A1" s="66" t="s">
        <v>196</v>
      </c>
    </row>
    <row r="2" spans="1:5" ht="13.5">
      <c r="A2" s="1" t="s">
        <v>37</v>
      </c>
    </row>
    <row r="3" spans="1:5" ht="13.5">
      <c r="A3" s="1" t="s">
        <v>38</v>
      </c>
    </row>
    <row r="4" spans="1:5" ht="13.5" customHeight="1">
      <c r="A4" s="6" t="s">
        <v>145</v>
      </c>
      <c r="E4" s="3" t="s">
        <v>197</v>
      </c>
    </row>
    <row r="5" spans="1:5" ht="22.5" customHeight="1">
      <c r="A5" s="67" t="s">
        <v>0</v>
      </c>
      <c r="B5" s="67" t="s">
        <v>198</v>
      </c>
      <c r="C5" s="67" t="s">
        <v>199</v>
      </c>
      <c r="D5" s="68" t="s">
        <v>200</v>
      </c>
      <c r="E5" s="67" t="s">
        <v>201</v>
      </c>
    </row>
    <row r="6" spans="1:5" ht="18" customHeight="1">
      <c r="A6" s="69"/>
      <c r="B6" s="70" t="s">
        <v>202</v>
      </c>
      <c r="C6" s="70" t="s">
        <v>203</v>
      </c>
      <c r="D6" s="9">
        <v>914362000</v>
      </c>
      <c r="E6" s="70" t="s">
        <v>204</v>
      </c>
    </row>
    <row r="7" spans="1:5" ht="18" customHeight="1">
      <c r="A7" s="89" t="s">
        <v>205</v>
      </c>
      <c r="B7" s="70" t="s">
        <v>206</v>
      </c>
      <c r="C7" s="70" t="s">
        <v>207</v>
      </c>
      <c r="D7" s="9">
        <v>101517000</v>
      </c>
      <c r="E7" s="70" t="s">
        <v>204</v>
      </c>
    </row>
    <row r="8" spans="1:5" ht="18" customHeight="1">
      <c r="A8" s="89"/>
      <c r="B8" s="70" t="s">
        <v>208</v>
      </c>
      <c r="C8" s="70" t="s">
        <v>207</v>
      </c>
      <c r="D8" s="9">
        <v>10106000</v>
      </c>
      <c r="E8" s="70" t="s">
        <v>204</v>
      </c>
    </row>
    <row r="9" spans="1:5" ht="18" customHeight="1">
      <c r="A9" s="89"/>
      <c r="B9" s="70" t="s">
        <v>209</v>
      </c>
      <c r="C9" s="70" t="s">
        <v>210</v>
      </c>
      <c r="D9" s="9">
        <v>5125000</v>
      </c>
      <c r="E9" s="70" t="s">
        <v>211</v>
      </c>
    </row>
    <row r="10" spans="1:5" ht="18" customHeight="1">
      <c r="A10" s="89"/>
      <c r="B10" s="70" t="s">
        <v>212</v>
      </c>
      <c r="C10" s="70" t="s">
        <v>207</v>
      </c>
      <c r="D10" s="9">
        <v>2906000</v>
      </c>
      <c r="E10" s="70" t="s">
        <v>204</v>
      </c>
    </row>
    <row r="11" spans="1:5" ht="18" customHeight="1">
      <c r="A11" s="89"/>
      <c r="B11" s="70" t="s">
        <v>213</v>
      </c>
      <c r="C11" s="70" t="s">
        <v>207</v>
      </c>
      <c r="D11" s="9">
        <v>2560000</v>
      </c>
      <c r="E11" s="70" t="s">
        <v>214</v>
      </c>
    </row>
    <row r="12" spans="1:5" ht="18" customHeight="1">
      <c r="A12" s="89"/>
      <c r="B12" s="70" t="s">
        <v>215</v>
      </c>
      <c r="C12" s="70" t="s">
        <v>216</v>
      </c>
      <c r="D12" s="9">
        <v>45000</v>
      </c>
      <c r="E12" s="70" t="s">
        <v>217</v>
      </c>
    </row>
    <row r="13" spans="1:5" ht="18" customHeight="1">
      <c r="A13" s="90"/>
      <c r="B13" s="71" t="s">
        <v>218</v>
      </c>
      <c r="C13" s="72"/>
      <c r="D13" s="9">
        <f>SUM(D6:D12)</f>
        <v>1036621000</v>
      </c>
      <c r="E13" s="72"/>
    </row>
    <row r="14" spans="1:5" ht="18" customHeight="1">
      <c r="A14" s="91" t="s">
        <v>219</v>
      </c>
      <c r="B14" s="70" t="s">
        <v>220</v>
      </c>
      <c r="C14" s="70" t="s">
        <v>221</v>
      </c>
      <c r="D14" s="9">
        <v>2165918000</v>
      </c>
      <c r="E14" s="70" t="s">
        <v>222</v>
      </c>
    </row>
    <row r="15" spans="1:5" ht="18" customHeight="1">
      <c r="A15" s="91"/>
      <c r="B15" s="70" t="s">
        <v>223</v>
      </c>
      <c r="C15" s="70" t="s">
        <v>224</v>
      </c>
      <c r="D15" s="9">
        <v>1781752000</v>
      </c>
      <c r="E15" s="70" t="s">
        <v>222</v>
      </c>
    </row>
    <row r="16" spans="1:5" ht="18" customHeight="1">
      <c r="A16" s="91"/>
      <c r="B16" s="70" t="s">
        <v>225</v>
      </c>
      <c r="C16" s="70" t="s">
        <v>226</v>
      </c>
      <c r="D16" s="9">
        <v>1449725404</v>
      </c>
      <c r="E16" s="70" t="s">
        <v>222</v>
      </c>
    </row>
    <row r="17" spans="1:5" ht="18" customHeight="1">
      <c r="A17" s="91"/>
      <c r="B17" s="70" t="s">
        <v>227</v>
      </c>
      <c r="C17" s="70" t="s">
        <v>228</v>
      </c>
      <c r="D17" s="9">
        <v>15577860</v>
      </c>
      <c r="E17" s="70" t="s">
        <v>222</v>
      </c>
    </row>
    <row r="18" spans="1:5" ht="18" customHeight="1">
      <c r="A18" s="91"/>
      <c r="B18" s="70" t="s">
        <v>229</v>
      </c>
      <c r="C18" s="70" t="s">
        <v>230</v>
      </c>
      <c r="D18" s="9">
        <v>22635000</v>
      </c>
      <c r="E18" s="70" t="s">
        <v>222</v>
      </c>
    </row>
    <row r="19" spans="1:5" ht="18" customHeight="1">
      <c r="A19" s="91"/>
      <c r="B19" s="70" t="s">
        <v>215</v>
      </c>
      <c r="C19" s="70" t="s">
        <v>231</v>
      </c>
      <c r="D19" s="9">
        <v>2890000</v>
      </c>
      <c r="E19" s="70" t="s">
        <v>222</v>
      </c>
    </row>
    <row r="20" spans="1:5" ht="18" customHeight="1">
      <c r="A20" s="91"/>
      <c r="B20" s="70" t="s">
        <v>127</v>
      </c>
      <c r="C20" s="70"/>
      <c r="D20" s="9">
        <f>D21-D14-D15-D16-D17-D18-D19</f>
        <v>21554608168</v>
      </c>
      <c r="E20" s="70"/>
    </row>
    <row r="21" spans="1:5" ht="18" customHeight="1">
      <c r="A21" s="92"/>
      <c r="B21" s="71" t="s">
        <v>218</v>
      </c>
      <c r="C21" s="72"/>
      <c r="D21" s="9">
        <f>D22-D13</f>
        <v>26993106432</v>
      </c>
      <c r="E21" s="72"/>
    </row>
    <row r="22" spans="1:5" ht="18" customHeight="1">
      <c r="A22" s="71" t="s">
        <v>19</v>
      </c>
      <c r="B22" s="72"/>
      <c r="C22" s="72"/>
      <c r="D22" s="9">
        <v>28029727432</v>
      </c>
      <c r="E22" s="72"/>
    </row>
    <row r="23" spans="1:5" ht="13.5" customHeight="1"/>
  </sheetData>
  <mergeCells count="2">
    <mergeCell ref="A7:A13"/>
    <mergeCell ref="A14:A21"/>
  </mergeCells>
  <phoneticPr fontId="4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75" defaultRowHeight="11.25"/>
  <cols>
    <col min="1" max="1" width="28.875" style="11" customWidth="1"/>
    <col min="2" max="3" width="24.875" style="11" customWidth="1"/>
    <col min="4" max="4" width="13.875" style="11" bestFit="1" customWidth="1"/>
    <col min="5" max="5" width="24.875" style="11" customWidth="1"/>
    <col min="6" max="8" width="10.75" style="11" bestFit="1" customWidth="1"/>
    <col min="9" max="9" width="10" style="11" bestFit="1" customWidth="1"/>
    <col min="10" max="16384" width="8.875" style="11"/>
  </cols>
  <sheetData>
    <row r="1" spans="1:5" ht="21">
      <c r="A1" s="10" t="s">
        <v>232</v>
      </c>
    </row>
    <row r="2" spans="1:5" ht="13.5">
      <c r="A2" s="12" t="s">
        <v>37</v>
      </c>
    </row>
    <row r="3" spans="1:5" ht="13.5">
      <c r="A3" s="12" t="s">
        <v>38</v>
      </c>
    </row>
    <row r="4" spans="1:5" ht="13.5">
      <c r="A4" s="11" t="s">
        <v>168</v>
      </c>
      <c r="E4" s="14" t="s">
        <v>41</v>
      </c>
    </row>
    <row r="5" spans="1:5" ht="22.5" customHeight="1">
      <c r="A5" s="15" t="s">
        <v>233</v>
      </c>
      <c r="B5" s="15" t="s">
        <v>0</v>
      </c>
      <c r="C5" s="95" t="s">
        <v>234</v>
      </c>
      <c r="D5" s="96"/>
      <c r="E5" s="15" t="s">
        <v>200</v>
      </c>
    </row>
    <row r="6" spans="1:5" ht="18" customHeight="1">
      <c r="A6" s="97" t="s">
        <v>235</v>
      </c>
      <c r="B6" s="97" t="s">
        <v>236</v>
      </c>
      <c r="C6" s="93" t="s">
        <v>237</v>
      </c>
      <c r="D6" s="94"/>
      <c r="E6" s="73">
        <v>18683896746</v>
      </c>
    </row>
    <row r="7" spans="1:5" ht="18" customHeight="1">
      <c r="A7" s="97"/>
      <c r="B7" s="97"/>
      <c r="C7" s="93" t="s">
        <v>238</v>
      </c>
      <c r="D7" s="94"/>
      <c r="E7" s="73">
        <v>1670125750</v>
      </c>
    </row>
    <row r="8" spans="1:5" ht="18" customHeight="1">
      <c r="A8" s="97"/>
      <c r="B8" s="97"/>
      <c r="C8" s="93" t="s">
        <v>239</v>
      </c>
      <c r="D8" s="94"/>
      <c r="E8" s="73">
        <v>13888000</v>
      </c>
    </row>
    <row r="9" spans="1:5" ht="18" customHeight="1">
      <c r="A9" s="97"/>
      <c r="B9" s="97"/>
      <c r="C9" s="93" t="s">
        <v>240</v>
      </c>
      <c r="D9" s="94"/>
      <c r="E9" s="73">
        <v>115839000</v>
      </c>
    </row>
    <row r="10" spans="1:5" ht="18" customHeight="1">
      <c r="A10" s="97"/>
      <c r="B10" s="97"/>
      <c r="C10" s="93" t="s">
        <v>241</v>
      </c>
      <c r="D10" s="94"/>
      <c r="E10" s="73">
        <v>82800000</v>
      </c>
    </row>
    <row r="11" spans="1:5" ht="18" customHeight="1">
      <c r="A11" s="97"/>
      <c r="B11" s="97"/>
      <c r="C11" s="93" t="s">
        <v>242</v>
      </c>
      <c r="D11" s="94"/>
      <c r="E11" s="73">
        <v>431226000</v>
      </c>
    </row>
    <row r="12" spans="1:5" ht="18" customHeight="1">
      <c r="A12" s="97"/>
      <c r="B12" s="97"/>
      <c r="C12" s="93" t="s">
        <v>243</v>
      </c>
      <c r="D12" s="94"/>
      <c r="E12" s="73">
        <v>305693200</v>
      </c>
    </row>
    <row r="13" spans="1:5" ht="18" customHeight="1">
      <c r="A13" s="97"/>
      <c r="B13" s="97"/>
      <c r="C13" s="93" t="s">
        <v>244</v>
      </c>
      <c r="D13" s="94"/>
      <c r="E13" s="73">
        <v>42519112</v>
      </c>
    </row>
    <row r="14" spans="1:5" ht="18" customHeight="1">
      <c r="A14" s="97"/>
      <c r="B14" s="97"/>
      <c r="C14" s="93" t="s">
        <v>245</v>
      </c>
      <c r="D14" s="94"/>
      <c r="E14" s="73">
        <v>100806000</v>
      </c>
    </row>
    <row r="15" spans="1:5" ht="18" customHeight="1">
      <c r="A15" s="97"/>
      <c r="B15" s="97"/>
      <c r="C15" s="93" t="s">
        <v>246</v>
      </c>
      <c r="D15" s="94"/>
      <c r="E15" s="73">
        <v>8203662000</v>
      </c>
    </row>
    <row r="16" spans="1:5" ht="18" customHeight="1">
      <c r="A16" s="97"/>
      <c r="B16" s="97"/>
      <c r="C16" s="93" t="s">
        <v>247</v>
      </c>
      <c r="D16" s="94"/>
      <c r="E16" s="73">
        <v>16673000</v>
      </c>
    </row>
    <row r="17" spans="1:5" ht="18" customHeight="1">
      <c r="A17" s="97"/>
      <c r="B17" s="97"/>
      <c r="C17" s="93" t="s">
        <v>248</v>
      </c>
      <c r="D17" s="94"/>
      <c r="E17" s="73">
        <v>71587087</v>
      </c>
    </row>
    <row r="18" spans="1:5" ht="18" customHeight="1">
      <c r="A18" s="97"/>
      <c r="B18" s="97"/>
      <c r="C18" s="93" t="s">
        <v>249</v>
      </c>
      <c r="D18" s="94"/>
      <c r="E18" s="73">
        <v>1556161324</v>
      </c>
    </row>
    <row r="19" spans="1:5" ht="18" customHeight="1">
      <c r="A19" s="97"/>
      <c r="B19" s="97"/>
      <c r="C19" s="93" t="s">
        <v>127</v>
      </c>
      <c r="D19" s="94"/>
      <c r="E19" s="73">
        <v>857189108</v>
      </c>
    </row>
    <row r="20" spans="1:5" ht="18" customHeight="1">
      <c r="A20" s="97"/>
      <c r="B20" s="97"/>
      <c r="C20" s="99" t="s">
        <v>105</v>
      </c>
      <c r="D20" s="100"/>
      <c r="E20" s="74">
        <f>SUM(E6:E19)</f>
        <v>32152066327</v>
      </c>
    </row>
    <row r="21" spans="1:5" ht="18" customHeight="1">
      <c r="A21" s="97"/>
      <c r="B21" s="97" t="s">
        <v>250</v>
      </c>
      <c r="C21" s="101" t="s">
        <v>251</v>
      </c>
      <c r="D21" s="17" t="s">
        <v>252</v>
      </c>
      <c r="E21" s="29">
        <v>2629406000</v>
      </c>
    </row>
    <row r="22" spans="1:5" ht="18" customHeight="1">
      <c r="A22" s="97"/>
      <c r="B22" s="97"/>
      <c r="C22" s="97"/>
      <c r="D22" s="17" t="s">
        <v>253</v>
      </c>
      <c r="E22" s="29">
        <v>333576000</v>
      </c>
    </row>
    <row r="23" spans="1:5" ht="18" customHeight="1">
      <c r="A23" s="97"/>
      <c r="B23" s="97"/>
      <c r="C23" s="97"/>
      <c r="D23" s="75" t="s">
        <v>218</v>
      </c>
      <c r="E23" s="74">
        <f>SUM(E21:E22)</f>
        <v>2962982000</v>
      </c>
    </row>
    <row r="24" spans="1:5" ht="18" customHeight="1">
      <c r="A24" s="97"/>
      <c r="B24" s="97"/>
      <c r="C24" s="101" t="s">
        <v>254</v>
      </c>
      <c r="D24" s="17" t="s">
        <v>252</v>
      </c>
      <c r="E24" s="29">
        <v>18439243576</v>
      </c>
    </row>
    <row r="25" spans="1:5" ht="18" customHeight="1">
      <c r="A25" s="97"/>
      <c r="B25" s="97"/>
      <c r="C25" s="97"/>
      <c r="D25" s="17" t="s">
        <v>253</v>
      </c>
      <c r="E25" s="29">
        <v>4075400511</v>
      </c>
    </row>
    <row r="26" spans="1:5" ht="18" customHeight="1">
      <c r="A26" s="97"/>
      <c r="B26" s="97"/>
      <c r="C26" s="97"/>
      <c r="D26" s="75" t="s">
        <v>218</v>
      </c>
      <c r="E26" s="74">
        <f>SUM(E24:E25)</f>
        <v>22514644087</v>
      </c>
    </row>
    <row r="27" spans="1:5" ht="18" customHeight="1">
      <c r="A27" s="98"/>
      <c r="B27" s="98"/>
      <c r="C27" s="99" t="s">
        <v>105</v>
      </c>
      <c r="D27" s="100"/>
      <c r="E27" s="74">
        <f>SUM(E23,E26)</f>
        <v>25477626087</v>
      </c>
    </row>
    <row r="28" spans="1:5" ht="18" customHeight="1">
      <c r="A28" s="98"/>
      <c r="B28" s="102" t="s">
        <v>19</v>
      </c>
      <c r="C28" s="103"/>
      <c r="D28" s="104"/>
      <c r="E28" s="74">
        <f>SUM(E20,E27)</f>
        <v>57629692414</v>
      </c>
    </row>
    <row r="29" spans="1:5" ht="18" customHeight="1">
      <c r="A29" s="105" t="s">
        <v>255</v>
      </c>
      <c r="B29" s="97" t="s">
        <v>236</v>
      </c>
      <c r="C29" s="93" t="s">
        <v>256</v>
      </c>
      <c r="D29" s="94"/>
      <c r="E29" s="73">
        <v>2565302228</v>
      </c>
    </row>
    <row r="30" spans="1:5" ht="18" customHeight="1">
      <c r="A30" s="106"/>
      <c r="B30" s="97"/>
      <c r="C30" s="93" t="s">
        <v>257</v>
      </c>
      <c r="D30" s="94"/>
      <c r="E30" s="73">
        <v>1672181712</v>
      </c>
    </row>
    <row r="31" spans="1:5" ht="18" customHeight="1">
      <c r="A31" s="106"/>
      <c r="B31" s="97"/>
      <c r="C31" s="99" t="s">
        <v>105</v>
      </c>
      <c r="D31" s="100"/>
      <c r="E31" s="74">
        <f>SUM(E29:E30)</f>
        <v>4237483940</v>
      </c>
    </row>
    <row r="32" spans="1:5" ht="18" customHeight="1">
      <c r="A32" s="106"/>
      <c r="B32" s="97" t="s">
        <v>250</v>
      </c>
      <c r="C32" s="101" t="s">
        <v>251</v>
      </c>
      <c r="D32" s="17" t="s">
        <v>252</v>
      </c>
      <c r="E32" s="29">
        <v>0</v>
      </c>
    </row>
    <row r="33" spans="1:5" ht="18" customHeight="1">
      <c r="A33" s="106"/>
      <c r="B33" s="97"/>
      <c r="C33" s="97"/>
      <c r="D33" s="17" t="s">
        <v>253</v>
      </c>
      <c r="E33" s="29">
        <v>0</v>
      </c>
    </row>
    <row r="34" spans="1:5" ht="18" customHeight="1">
      <c r="A34" s="106"/>
      <c r="B34" s="97"/>
      <c r="C34" s="97"/>
      <c r="D34" s="75" t="s">
        <v>218</v>
      </c>
      <c r="E34" s="74">
        <f>SUM(E32:E33)</f>
        <v>0</v>
      </c>
    </row>
    <row r="35" spans="1:5" ht="18" customHeight="1">
      <c r="A35" s="106"/>
      <c r="B35" s="97"/>
      <c r="C35" s="101" t="s">
        <v>254</v>
      </c>
      <c r="D35" s="17" t="s">
        <v>252</v>
      </c>
      <c r="E35" s="29">
        <v>0</v>
      </c>
    </row>
    <row r="36" spans="1:5" ht="18" customHeight="1">
      <c r="A36" s="106"/>
      <c r="B36" s="97"/>
      <c r="C36" s="97"/>
      <c r="D36" s="17" t="s">
        <v>253</v>
      </c>
      <c r="E36" s="29">
        <v>9820581647</v>
      </c>
    </row>
    <row r="37" spans="1:5" ht="18" customHeight="1">
      <c r="A37" s="106"/>
      <c r="B37" s="97"/>
      <c r="C37" s="97"/>
      <c r="D37" s="75" t="s">
        <v>218</v>
      </c>
      <c r="E37" s="74">
        <f>SUM(E35:E36)</f>
        <v>9820581647</v>
      </c>
    </row>
    <row r="38" spans="1:5" ht="18" customHeight="1">
      <c r="A38" s="106"/>
      <c r="B38" s="98"/>
      <c r="C38" s="99" t="s">
        <v>105</v>
      </c>
      <c r="D38" s="100"/>
      <c r="E38" s="74">
        <f>SUM(E34,E37)</f>
        <v>9820581647</v>
      </c>
    </row>
    <row r="39" spans="1:5" ht="18" customHeight="1">
      <c r="A39" s="107"/>
      <c r="B39" s="102" t="s">
        <v>19</v>
      </c>
      <c r="C39" s="103"/>
      <c r="D39" s="104"/>
      <c r="E39" s="74">
        <f>SUM(E31,E38)</f>
        <v>14058065587</v>
      </c>
    </row>
    <row r="40" spans="1:5" ht="18" customHeight="1">
      <c r="A40" s="108" t="s">
        <v>258</v>
      </c>
      <c r="B40" s="97" t="s">
        <v>236</v>
      </c>
      <c r="C40" s="93" t="s">
        <v>259</v>
      </c>
      <c r="D40" s="111"/>
      <c r="E40" s="73">
        <v>4291677</v>
      </c>
    </row>
    <row r="41" spans="1:5" ht="18" customHeight="1">
      <c r="A41" s="109"/>
      <c r="B41" s="97"/>
      <c r="C41" s="99" t="s">
        <v>105</v>
      </c>
      <c r="D41" s="100"/>
      <c r="E41" s="74">
        <f>SUM(E40:E40)</f>
        <v>4291677</v>
      </c>
    </row>
    <row r="42" spans="1:5" ht="18" customHeight="1">
      <c r="A42" s="109"/>
      <c r="B42" s="97" t="s">
        <v>250</v>
      </c>
      <c r="C42" s="101" t="s">
        <v>251</v>
      </c>
      <c r="D42" s="17" t="s">
        <v>252</v>
      </c>
      <c r="E42" s="29">
        <v>0</v>
      </c>
    </row>
    <row r="43" spans="1:5" ht="18" customHeight="1">
      <c r="A43" s="109"/>
      <c r="B43" s="97"/>
      <c r="C43" s="97"/>
      <c r="D43" s="17" t="s">
        <v>253</v>
      </c>
      <c r="E43" s="29">
        <v>0</v>
      </c>
    </row>
    <row r="44" spans="1:5" ht="18" customHeight="1">
      <c r="A44" s="109"/>
      <c r="B44" s="97"/>
      <c r="C44" s="97"/>
      <c r="D44" s="75" t="s">
        <v>218</v>
      </c>
      <c r="E44" s="74">
        <f>SUM(E42:E43)</f>
        <v>0</v>
      </c>
    </row>
    <row r="45" spans="1:5" ht="18" customHeight="1">
      <c r="A45" s="109"/>
      <c r="B45" s="97"/>
      <c r="C45" s="101" t="s">
        <v>254</v>
      </c>
      <c r="D45" s="17" t="s">
        <v>252</v>
      </c>
      <c r="E45" s="29">
        <v>0</v>
      </c>
    </row>
    <row r="46" spans="1:5" ht="18" customHeight="1">
      <c r="A46" s="109"/>
      <c r="B46" s="97"/>
      <c r="C46" s="97"/>
      <c r="D46" s="17" t="s">
        <v>253</v>
      </c>
      <c r="E46" s="29">
        <v>0</v>
      </c>
    </row>
    <row r="47" spans="1:5" ht="18" customHeight="1">
      <c r="A47" s="109"/>
      <c r="B47" s="97"/>
      <c r="C47" s="97"/>
      <c r="D47" s="75" t="s">
        <v>218</v>
      </c>
      <c r="E47" s="74">
        <f>SUM(E45:E46)</f>
        <v>0</v>
      </c>
    </row>
    <row r="48" spans="1:5" ht="18" customHeight="1">
      <c r="A48" s="109"/>
      <c r="B48" s="98"/>
      <c r="C48" s="99" t="s">
        <v>105</v>
      </c>
      <c r="D48" s="100"/>
      <c r="E48" s="74">
        <f>SUM(E44,E47)</f>
        <v>0</v>
      </c>
    </row>
    <row r="49" spans="1:5" ht="18" customHeight="1">
      <c r="A49" s="110"/>
      <c r="B49" s="102" t="s">
        <v>19</v>
      </c>
      <c r="C49" s="103"/>
      <c r="D49" s="104"/>
      <c r="E49" s="74">
        <f>SUM(E41,E48)</f>
        <v>4291677</v>
      </c>
    </row>
    <row r="50" spans="1:5" ht="18" customHeight="1">
      <c r="A50" s="101" t="s">
        <v>260</v>
      </c>
      <c r="B50" s="97" t="s">
        <v>236</v>
      </c>
      <c r="C50" s="93" t="s">
        <v>261</v>
      </c>
      <c r="D50" s="94"/>
      <c r="E50" s="73">
        <v>1435925006</v>
      </c>
    </row>
    <row r="51" spans="1:5" ht="18" customHeight="1">
      <c r="A51" s="97"/>
      <c r="B51" s="97"/>
      <c r="C51" s="93" t="s">
        <v>262</v>
      </c>
      <c r="D51" s="94"/>
      <c r="E51" s="73">
        <v>472594480</v>
      </c>
    </row>
    <row r="52" spans="1:5" ht="18" hidden="1" customHeight="1">
      <c r="A52" s="97"/>
      <c r="B52" s="97"/>
      <c r="C52" s="93" t="s">
        <v>263</v>
      </c>
      <c r="D52" s="94"/>
      <c r="E52" s="73"/>
    </row>
    <row r="53" spans="1:5" ht="18" customHeight="1">
      <c r="A53" s="97"/>
      <c r="B53" s="97"/>
      <c r="C53" s="99" t="s">
        <v>105</v>
      </c>
      <c r="D53" s="100"/>
      <c r="E53" s="74">
        <f>SUM(E50:E52)</f>
        <v>1908519486</v>
      </c>
    </row>
    <row r="54" spans="1:5" ht="18" customHeight="1">
      <c r="A54" s="97"/>
      <c r="B54" s="97" t="s">
        <v>250</v>
      </c>
      <c r="C54" s="101" t="s">
        <v>251</v>
      </c>
      <c r="D54" s="17" t="s">
        <v>252</v>
      </c>
      <c r="E54" s="29">
        <v>0</v>
      </c>
    </row>
    <row r="55" spans="1:5" ht="18" customHeight="1">
      <c r="A55" s="97"/>
      <c r="B55" s="97"/>
      <c r="C55" s="97"/>
      <c r="D55" s="17" t="s">
        <v>253</v>
      </c>
      <c r="E55" s="29">
        <v>0</v>
      </c>
    </row>
    <row r="56" spans="1:5" ht="18" customHeight="1">
      <c r="A56" s="97"/>
      <c r="B56" s="97"/>
      <c r="C56" s="97"/>
      <c r="D56" s="75" t="s">
        <v>218</v>
      </c>
      <c r="E56" s="74">
        <f>SUM(E54:E55)</f>
        <v>0</v>
      </c>
    </row>
    <row r="57" spans="1:5" ht="18" customHeight="1">
      <c r="A57" s="97"/>
      <c r="B57" s="97"/>
      <c r="C57" s="101" t="s">
        <v>254</v>
      </c>
      <c r="D57" s="17" t="s">
        <v>252</v>
      </c>
      <c r="E57" s="29">
        <v>0</v>
      </c>
    </row>
    <row r="58" spans="1:5" ht="18" customHeight="1">
      <c r="A58" s="97"/>
      <c r="B58" s="97"/>
      <c r="C58" s="97"/>
      <c r="D58" s="17" t="s">
        <v>253</v>
      </c>
      <c r="E58" s="29">
        <v>0</v>
      </c>
    </row>
    <row r="59" spans="1:5" ht="18" customHeight="1">
      <c r="A59" s="97"/>
      <c r="B59" s="97"/>
      <c r="C59" s="97"/>
      <c r="D59" s="75" t="s">
        <v>218</v>
      </c>
      <c r="E59" s="74">
        <f>SUM(E57:E58)</f>
        <v>0</v>
      </c>
    </row>
    <row r="60" spans="1:5" ht="18" customHeight="1">
      <c r="A60" s="98"/>
      <c r="B60" s="98"/>
      <c r="C60" s="99" t="s">
        <v>105</v>
      </c>
      <c r="D60" s="100"/>
      <c r="E60" s="74">
        <f>SUM(E56,E59)</f>
        <v>0</v>
      </c>
    </row>
    <row r="61" spans="1:5" ht="18" customHeight="1">
      <c r="A61" s="98"/>
      <c r="B61" s="102" t="s">
        <v>19</v>
      </c>
      <c r="C61" s="103"/>
      <c r="D61" s="104"/>
      <c r="E61" s="74">
        <f>SUM(E53,E60)</f>
        <v>1908519486</v>
      </c>
    </row>
    <row r="62" spans="1:5" ht="18" customHeight="1">
      <c r="A62" s="108" t="s">
        <v>264</v>
      </c>
      <c r="B62" s="97" t="s">
        <v>236</v>
      </c>
      <c r="C62" s="93" t="s">
        <v>259</v>
      </c>
      <c r="D62" s="111"/>
      <c r="E62" s="73">
        <v>1541210867</v>
      </c>
    </row>
    <row r="63" spans="1:5" ht="18" customHeight="1">
      <c r="A63" s="109"/>
      <c r="B63" s="97"/>
      <c r="C63" s="99" t="s">
        <v>105</v>
      </c>
      <c r="D63" s="100"/>
      <c r="E63" s="74">
        <f>SUM(E62:E62)</f>
        <v>1541210867</v>
      </c>
    </row>
    <row r="64" spans="1:5" ht="18" customHeight="1">
      <c r="A64" s="109"/>
      <c r="B64" s="97" t="s">
        <v>250</v>
      </c>
      <c r="C64" s="101" t="s">
        <v>251</v>
      </c>
      <c r="D64" s="17" t="s">
        <v>252</v>
      </c>
      <c r="E64" s="29">
        <v>0</v>
      </c>
    </row>
    <row r="65" spans="1:5" ht="18" customHeight="1">
      <c r="A65" s="109"/>
      <c r="B65" s="97"/>
      <c r="C65" s="97"/>
      <c r="D65" s="17" t="s">
        <v>253</v>
      </c>
      <c r="E65" s="29">
        <v>0</v>
      </c>
    </row>
    <row r="66" spans="1:5" ht="18" customHeight="1">
      <c r="A66" s="109"/>
      <c r="B66" s="97"/>
      <c r="C66" s="97"/>
      <c r="D66" s="75" t="s">
        <v>218</v>
      </c>
      <c r="E66" s="74">
        <f>SUM(E64:E65)</f>
        <v>0</v>
      </c>
    </row>
    <row r="67" spans="1:5" ht="18" customHeight="1">
      <c r="A67" s="109"/>
      <c r="B67" s="97"/>
      <c r="C67" s="101" t="s">
        <v>254</v>
      </c>
      <c r="D67" s="17" t="s">
        <v>252</v>
      </c>
      <c r="E67" s="29">
        <v>166270945</v>
      </c>
    </row>
    <row r="68" spans="1:5" ht="18" customHeight="1">
      <c r="A68" s="109"/>
      <c r="B68" s="97"/>
      <c r="C68" s="97"/>
      <c r="D68" s="17" t="s">
        <v>253</v>
      </c>
      <c r="E68" s="29">
        <v>0</v>
      </c>
    </row>
    <row r="69" spans="1:5" ht="18" customHeight="1">
      <c r="A69" s="109"/>
      <c r="B69" s="97"/>
      <c r="C69" s="97"/>
      <c r="D69" s="75" t="s">
        <v>218</v>
      </c>
      <c r="E69" s="74">
        <f>SUM(E67:E68)</f>
        <v>166270945</v>
      </c>
    </row>
    <row r="70" spans="1:5" ht="18" customHeight="1">
      <c r="A70" s="109"/>
      <c r="B70" s="98"/>
      <c r="C70" s="99" t="s">
        <v>105</v>
      </c>
      <c r="D70" s="100"/>
      <c r="E70" s="74">
        <f>SUM(E66,E69)</f>
        <v>166270945</v>
      </c>
    </row>
    <row r="71" spans="1:5" ht="18" customHeight="1">
      <c r="A71" s="110"/>
      <c r="B71" s="102" t="s">
        <v>19</v>
      </c>
      <c r="C71" s="103"/>
      <c r="D71" s="104"/>
      <c r="E71" s="74">
        <f>SUM(E63,E70)</f>
        <v>1707481812</v>
      </c>
    </row>
    <row r="72" spans="1:5" ht="18" customHeight="1">
      <c r="A72" s="109" t="s">
        <v>265</v>
      </c>
      <c r="B72" s="97" t="s">
        <v>236</v>
      </c>
      <c r="C72" s="93" t="s">
        <v>266</v>
      </c>
      <c r="D72" s="111"/>
      <c r="E72" s="73">
        <v>147126601</v>
      </c>
    </row>
    <row r="73" spans="1:5" ht="18" customHeight="1">
      <c r="A73" s="109"/>
      <c r="B73" s="97"/>
      <c r="C73" s="99" t="s">
        <v>105</v>
      </c>
      <c r="D73" s="100"/>
      <c r="E73" s="74">
        <f>SUM(E72:E72)</f>
        <v>147126601</v>
      </c>
    </row>
    <row r="74" spans="1:5" ht="18" customHeight="1">
      <c r="A74" s="109"/>
      <c r="B74" s="97" t="s">
        <v>250</v>
      </c>
      <c r="C74" s="101" t="s">
        <v>251</v>
      </c>
      <c r="D74" s="17" t="s">
        <v>252</v>
      </c>
      <c r="E74" s="29">
        <v>0</v>
      </c>
    </row>
    <row r="75" spans="1:5" ht="18" customHeight="1">
      <c r="A75" s="109"/>
      <c r="B75" s="97"/>
      <c r="C75" s="97"/>
      <c r="D75" s="17" t="s">
        <v>253</v>
      </c>
      <c r="E75" s="29">
        <v>0</v>
      </c>
    </row>
    <row r="76" spans="1:5" ht="18" customHeight="1">
      <c r="A76" s="109"/>
      <c r="B76" s="97"/>
      <c r="C76" s="97"/>
      <c r="D76" s="75" t="s">
        <v>218</v>
      </c>
      <c r="E76" s="74">
        <f>SUM(E74:E75)</f>
        <v>0</v>
      </c>
    </row>
    <row r="77" spans="1:5" ht="18" customHeight="1">
      <c r="A77" s="109"/>
      <c r="B77" s="97"/>
      <c r="C77" s="101" t="s">
        <v>254</v>
      </c>
      <c r="D77" s="17" t="s">
        <v>252</v>
      </c>
      <c r="E77" s="29">
        <v>8851898</v>
      </c>
    </row>
    <row r="78" spans="1:5" ht="18" customHeight="1">
      <c r="A78" s="109"/>
      <c r="B78" s="97"/>
      <c r="C78" s="97"/>
      <c r="D78" s="17" t="s">
        <v>253</v>
      </c>
      <c r="E78" s="29">
        <v>0</v>
      </c>
    </row>
    <row r="79" spans="1:5" ht="18" customHeight="1">
      <c r="A79" s="109"/>
      <c r="B79" s="97"/>
      <c r="C79" s="97"/>
      <c r="D79" s="75" t="s">
        <v>218</v>
      </c>
      <c r="E79" s="74">
        <f>SUM(E77:E78)</f>
        <v>8851898</v>
      </c>
    </row>
    <row r="80" spans="1:5" ht="18" customHeight="1">
      <c r="A80" s="109"/>
      <c r="B80" s="98"/>
      <c r="C80" s="99" t="s">
        <v>105</v>
      </c>
      <c r="D80" s="100"/>
      <c r="E80" s="74">
        <f>SUM(E76,E79)</f>
        <v>8851898</v>
      </c>
    </row>
    <row r="81" spans="1:5" ht="18" customHeight="1">
      <c r="A81" s="110"/>
      <c r="B81" s="102" t="s">
        <v>19</v>
      </c>
      <c r="C81" s="103"/>
      <c r="D81" s="104"/>
      <c r="E81" s="74">
        <f>SUM(E73,E80)</f>
        <v>155978499</v>
      </c>
    </row>
    <row r="82" spans="1:5" ht="18" customHeight="1">
      <c r="A82" s="97" t="s">
        <v>267</v>
      </c>
      <c r="B82" s="97" t="s">
        <v>236</v>
      </c>
      <c r="C82" s="93" t="s">
        <v>257</v>
      </c>
      <c r="D82" s="94"/>
      <c r="E82" s="73">
        <v>-3812832150</v>
      </c>
    </row>
    <row r="83" spans="1:5" ht="18" customHeight="1">
      <c r="A83" s="97"/>
      <c r="B83" s="97"/>
      <c r="C83" s="99" t="s">
        <v>105</v>
      </c>
      <c r="D83" s="100"/>
      <c r="E83" s="74">
        <f>SUM(E82:E82)</f>
        <v>-3812832150</v>
      </c>
    </row>
    <row r="84" spans="1:5" ht="18" customHeight="1">
      <c r="A84" s="97"/>
      <c r="B84" s="97" t="s">
        <v>250</v>
      </c>
      <c r="C84" s="101" t="s">
        <v>251</v>
      </c>
      <c r="D84" s="17" t="s">
        <v>252</v>
      </c>
      <c r="E84" s="29">
        <v>0</v>
      </c>
    </row>
    <row r="85" spans="1:5" ht="18" customHeight="1">
      <c r="A85" s="97"/>
      <c r="B85" s="97"/>
      <c r="C85" s="97"/>
      <c r="D85" s="17" t="s">
        <v>253</v>
      </c>
      <c r="E85" s="29">
        <v>0</v>
      </c>
    </row>
    <row r="86" spans="1:5" ht="18" customHeight="1">
      <c r="A86" s="97"/>
      <c r="B86" s="97"/>
      <c r="C86" s="97"/>
      <c r="D86" s="75" t="s">
        <v>218</v>
      </c>
      <c r="E86" s="74">
        <f>SUM(E84:E85)</f>
        <v>0</v>
      </c>
    </row>
    <row r="87" spans="1:5" ht="18" customHeight="1">
      <c r="A87" s="97"/>
      <c r="B87" s="97"/>
      <c r="C87" s="101" t="s">
        <v>254</v>
      </c>
      <c r="D87" s="17" t="s">
        <v>252</v>
      </c>
      <c r="E87" s="29">
        <v>0</v>
      </c>
    </row>
    <row r="88" spans="1:5" ht="18" customHeight="1">
      <c r="A88" s="97"/>
      <c r="B88" s="97"/>
      <c r="C88" s="97"/>
      <c r="D88" s="17" t="s">
        <v>253</v>
      </c>
      <c r="E88" s="29">
        <v>0</v>
      </c>
    </row>
    <row r="89" spans="1:5" ht="18" customHeight="1">
      <c r="A89" s="97"/>
      <c r="B89" s="97"/>
      <c r="C89" s="97"/>
      <c r="D89" s="75" t="s">
        <v>218</v>
      </c>
      <c r="E89" s="74">
        <f>SUM(E87:E88)</f>
        <v>0</v>
      </c>
    </row>
    <row r="90" spans="1:5" ht="18" customHeight="1">
      <c r="A90" s="98"/>
      <c r="B90" s="98"/>
      <c r="C90" s="99" t="s">
        <v>105</v>
      </c>
      <c r="D90" s="100"/>
      <c r="E90" s="74">
        <f>SUM(E86,E89)</f>
        <v>0</v>
      </c>
    </row>
    <row r="91" spans="1:5" ht="18" customHeight="1">
      <c r="A91" s="98"/>
      <c r="B91" s="102" t="s">
        <v>19</v>
      </c>
      <c r="C91" s="103"/>
      <c r="D91" s="104"/>
      <c r="E91" s="74">
        <f>SUM(E83,E90)</f>
        <v>-3812832150</v>
      </c>
    </row>
    <row r="92" spans="1:5" ht="18" customHeight="1">
      <c r="A92" s="97" t="s">
        <v>268</v>
      </c>
      <c r="B92" s="97" t="s">
        <v>236</v>
      </c>
      <c r="C92" s="93"/>
      <c r="D92" s="94"/>
      <c r="E92" s="73">
        <f>E20+E31+E41+E53+E63+E73+E83</f>
        <v>36177866748</v>
      </c>
    </row>
    <row r="93" spans="1:5" ht="18" customHeight="1">
      <c r="A93" s="97"/>
      <c r="B93" s="97"/>
      <c r="C93" s="99" t="s">
        <v>105</v>
      </c>
      <c r="D93" s="100"/>
      <c r="E93" s="74">
        <f>SUM(E92:E92)</f>
        <v>36177866748</v>
      </c>
    </row>
    <row r="94" spans="1:5" ht="18" customHeight="1">
      <c r="A94" s="97"/>
      <c r="B94" s="97" t="s">
        <v>250</v>
      </c>
      <c r="C94" s="101" t="s">
        <v>251</v>
      </c>
      <c r="D94" s="17" t="s">
        <v>252</v>
      </c>
      <c r="E94" s="29">
        <f>E21+E32+E42+E54+E64+E74+E84</f>
        <v>2629406000</v>
      </c>
    </row>
    <row r="95" spans="1:5" ht="18" customHeight="1">
      <c r="A95" s="97"/>
      <c r="B95" s="97"/>
      <c r="C95" s="97"/>
      <c r="D95" s="17" t="s">
        <v>253</v>
      </c>
      <c r="E95" s="29">
        <f>E22+E33+E43+E55+E65+E75+E85</f>
        <v>333576000</v>
      </c>
    </row>
    <row r="96" spans="1:5" ht="18" customHeight="1">
      <c r="A96" s="97"/>
      <c r="B96" s="97"/>
      <c r="C96" s="97"/>
      <c r="D96" s="75" t="s">
        <v>218</v>
      </c>
      <c r="E96" s="74">
        <f>SUM(E94:E95)</f>
        <v>2962982000</v>
      </c>
    </row>
    <row r="97" spans="1:5" ht="18" customHeight="1">
      <c r="A97" s="97"/>
      <c r="B97" s="97"/>
      <c r="C97" s="101" t="s">
        <v>254</v>
      </c>
      <c r="D97" s="17" t="s">
        <v>252</v>
      </c>
      <c r="E97" s="29">
        <f>E24+E35+E45+E57+E67+E77+E87</f>
        <v>18614366419</v>
      </c>
    </row>
    <row r="98" spans="1:5" ht="18" customHeight="1">
      <c r="A98" s="97"/>
      <c r="B98" s="97"/>
      <c r="C98" s="97"/>
      <c r="D98" s="17" t="s">
        <v>253</v>
      </c>
      <c r="E98" s="29">
        <f>E25+E36+E46+E58+E68+E78+E88</f>
        <v>13895982158</v>
      </c>
    </row>
    <row r="99" spans="1:5" ht="18" customHeight="1">
      <c r="A99" s="97"/>
      <c r="B99" s="97"/>
      <c r="C99" s="97"/>
      <c r="D99" s="75" t="s">
        <v>218</v>
      </c>
      <c r="E99" s="74">
        <f>SUM(E97:E98)</f>
        <v>32510348577</v>
      </c>
    </row>
    <row r="100" spans="1:5" ht="18" customHeight="1">
      <c r="A100" s="98"/>
      <c r="B100" s="98"/>
      <c r="C100" s="99" t="s">
        <v>105</v>
      </c>
      <c r="D100" s="100"/>
      <c r="E100" s="74">
        <f>SUM(E96,E99)</f>
        <v>35473330577</v>
      </c>
    </row>
    <row r="101" spans="1:5" ht="18" customHeight="1">
      <c r="A101" s="98"/>
      <c r="B101" s="102" t="s">
        <v>19</v>
      </c>
      <c r="C101" s="103"/>
      <c r="D101" s="104"/>
      <c r="E101" s="74">
        <f>SUM(E93,E100)</f>
        <v>71651197325</v>
      </c>
    </row>
  </sheetData>
  <mergeCells count="89">
    <mergeCell ref="A92:A101"/>
    <mergeCell ref="B92:B93"/>
    <mergeCell ref="C92:D92"/>
    <mergeCell ref="C93:D93"/>
    <mergeCell ref="B94:B100"/>
    <mergeCell ref="C94:C96"/>
    <mergeCell ref="C97:C99"/>
    <mergeCell ref="C100:D100"/>
    <mergeCell ref="B101:D101"/>
    <mergeCell ref="A82:A91"/>
    <mergeCell ref="B82:B83"/>
    <mergeCell ref="C82:D82"/>
    <mergeCell ref="C83:D83"/>
    <mergeCell ref="B84:B90"/>
    <mergeCell ref="C84:C86"/>
    <mergeCell ref="C87:C89"/>
    <mergeCell ref="C90:D90"/>
    <mergeCell ref="B91:D91"/>
    <mergeCell ref="A72:A81"/>
    <mergeCell ref="B72:B73"/>
    <mergeCell ref="C72:D72"/>
    <mergeCell ref="C73:D73"/>
    <mergeCell ref="B74:B80"/>
    <mergeCell ref="C74:C76"/>
    <mergeCell ref="C77:C79"/>
    <mergeCell ref="C80:D80"/>
    <mergeCell ref="B81:D81"/>
    <mergeCell ref="B61:D61"/>
    <mergeCell ref="A62:A71"/>
    <mergeCell ref="B62:B63"/>
    <mergeCell ref="C62:D62"/>
    <mergeCell ref="C63:D63"/>
    <mergeCell ref="B64:B70"/>
    <mergeCell ref="C64:C66"/>
    <mergeCell ref="C67:C69"/>
    <mergeCell ref="C70:D70"/>
    <mergeCell ref="B71:D71"/>
    <mergeCell ref="A50:A61"/>
    <mergeCell ref="B50:B53"/>
    <mergeCell ref="C50:D50"/>
    <mergeCell ref="C51:D51"/>
    <mergeCell ref="C52:D52"/>
    <mergeCell ref="C53:D53"/>
    <mergeCell ref="B54:B60"/>
    <mergeCell ref="C54:C56"/>
    <mergeCell ref="C57:C59"/>
    <mergeCell ref="C60:D60"/>
    <mergeCell ref="B39:D3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B28:D28"/>
    <mergeCell ref="A29:A39"/>
    <mergeCell ref="B29:B31"/>
    <mergeCell ref="C29:D29"/>
    <mergeCell ref="C30:D30"/>
    <mergeCell ref="C31:D31"/>
    <mergeCell ref="B32:B38"/>
    <mergeCell ref="C32:C34"/>
    <mergeCell ref="C35:C37"/>
    <mergeCell ref="C38:D38"/>
    <mergeCell ref="C19:D19"/>
    <mergeCell ref="C20:D20"/>
    <mergeCell ref="B21:B27"/>
    <mergeCell ref="C21:C23"/>
    <mergeCell ref="C24:C26"/>
    <mergeCell ref="C27:D2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2" fitToHeight="0" orientation="portrait" r:id="rId1"/>
  <headerFooter>
    <oddFooter>&amp;C&amp;12&amp;P/&amp;N</oddFooter>
  </headerFooter>
  <rowBreaks count="1" manualBreakCount="1">
    <brk id="61" max="4" man="1"/>
  </rowBreaks>
  <colBreaks count="1" manualBreakCount="1">
    <brk id="5" max="1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sqref="A1:F1"/>
    </sheetView>
  </sheetViews>
  <sheetFormatPr defaultColWidth="8.875" defaultRowHeight="20.25" customHeight="1"/>
  <cols>
    <col min="1" max="1" width="23.375" style="12" customWidth="1"/>
    <col min="2" max="6" width="20.875" style="12" customWidth="1"/>
    <col min="7" max="7" width="8.875" style="12"/>
    <col min="8" max="8" width="16.375" style="12" customWidth="1"/>
    <col min="9" max="9" width="13.625" style="12" bestFit="1" customWidth="1"/>
    <col min="10" max="10" width="23.5" style="12" bestFit="1" customWidth="1"/>
    <col min="11" max="11" width="11.375" style="12" bestFit="1" customWidth="1"/>
    <col min="12" max="16384" width="8.875" style="12"/>
  </cols>
  <sheetData>
    <row r="1" spans="1:6" ht="20.25" customHeight="1">
      <c r="A1" s="112" t="s">
        <v>277</v>
      </c>
      <c r="B1" s="113"/>
      <c r="C1" s="113"/>
      <c r="D1" s="113"/>
      <c r="E1" s="113"/>
      <c r="F1" s="113"/>
    </row>
    <row r="2" spans="1:6" ht="20.25" customHeight="1">
      <c r="A2" s="80" t="s">
        <v>37</v>
      </c>
      <c r="B2" s="80"/>
      <c r="C2" s="80"/>
      <c r="D2" s="80"/>
      <c r="E2" s="80"/>
      <c r="F2" s="79" t="s">
        <v>38</v>
      </c>
    </row>
    <row r="3" spans="1:6" ht="20.25" customHeight="1">
      <c r="A3" s="80" t="s">
        <v>276</v>
      </c>
      <c r="B3" s="80"/>
      <c r="C3" s="80"/>
      <c r="D3" s="80"/>
      <c r="E3" s="80"/>
      <c r="F3" s="79" t="s">
        <v>275</v>
      </c>
    </row>
    <row r="4" spans="1:6" ht="20.25" customHeight="1">
      <c r="A4" s="114" t="s">
        <v>0</v>
      </c>
      <c r="B4" s="116" t="s">
        <v>200</v>
      </c>
      <c r="C4" s="116" t="s">
        <v>274</v>
      </c>
      <c r="D4" s="116"/>
      <c r="E4" s="116"/>
      <c r="F4" s="116"/>
    </row>
    <row r="5" spans="1:6" ht="20.25" customHeight="1">
      <c r="A5" s="114"/>
      <c r="B5" s="116"/>
      <c r="C5" s="116" t="s">
        <v>250</v>
      </c>
      <c r="D5" s="116" t="s">
        <v>273</v>
      </c>
      <c r="E5" s="116" t="s">
        <v>272</v>
      </c>
      <c r="F5" s="116" t="s">
        <v>83</v>
      </c>
    </row>
    <row r="6" spans="1:6" ht="20.25" customHeight="1" thickBot="1">
      <c r="A6" s="115"/>
      <c r="B6" s="117"/>
      <c r="C6" s="117"/>
      <c r="D6" s="117"/>
      <c r="E6" s="117"/>
      <c r="F6" s="117"/>
    </row>
    <row r="7" spans="1:6" ht="20.25" customHeight="1" thickTop="1">
      <c r="A7" s="78" t="s">
        <v>271</v>
      </c>
      <c r="B7" s="76">
        <v>70415292148</v>
      </c>
      <c r="C7" s="76">
        <f>C11-C8-C9-C10</f>
        <v>34168714534</v>
      </c>
      <c r="D7" s="76">
        <f>D11-D8-D9-D10</f>
        <v>14144527880</v>
      </c>
      <c r="E7" s="76">
        <f>B7-C7-D7-F7</f>
        <v>22102049734</v>
      </c>
      <c r="F7" s="76">
        <v>0</v>
      </c>
    </row>
    <row r="8" spans="1:6" ht="20.25" customHeight="1">
      <c r="A8" s="78" t="s">
        <v>270</v>
      </c>
      <c r="B8" s="76">
        <v>5116381517</v>
      </c>
      <c r="C8" s="76">
        <v>1085237043</v>
      </c>
      <c r="D8" s="76">
        <v>272534120</v>
      </c>
      <c r="E8" s="76">
        <f>B8-C8-D8-F8</f>
        <v>3758610354</v>
      </c>
      <c r="F8" s="76">
        <v>0</v>
      </c>
    </row>
    <row r="9" spans="1:6" ht="20.25" customHeight="1">
      <c r="A9" s="78" t="s">
        <v>269</v>
      </c>
      <c r="B9" s="76">
        <v>2054196869</v>
      </c>
      <c r="C9" s="76">
        <v>219379000</v>
      </c>
      <c r="D9" s="76">
        <v>0</v>
      </c>
      <c r="E9" s="76">
        <f>B9-C9-D9-F9</f>
        <v>1834817869</v>
      </c>
      <c r="F9" s="76">
        <v>0</v>
      </c>
    </row>
    <row r="10" spans="1:6" ht="20.25" customHeight="1">
      <c r="A10" s="78" t="s">
        <v>83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</row>
    <row r="11" spans="1:6" ht="20.25" customHeight="1">
      <c r="A11" s="77" t="s">
        <v>19</v>
      </c>
      <c r="B11" s="76">
        <f>SUM(B7:B10)</f>
        <v>77585870534</v>
      </c>
      <c r="C11" s="76">
        <v>35473330577</v>
      </c>
      <c r="D11" s="76">
        <v>14417062000</v>
      </c>
      <c r="E11" s="76">
        <f>SUM(E7:E10)</f>
        <v>27695477957</v>
      </c>
      <c r="F11" s="76">
        <f>SUM(F7:F10)</f>
        <v>0</v>
      </c>
    </row>
    <row r="15" spans="1:6" ht="13.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8.875" defaultRowHeight="11.25"/>
  <cols>
    <col min="1" max="1" width="60.875" style="11" customWidth="1"/>
    <col min="2" max="2" width="40.875" style="11" customWidth="1"/>
    <col min="3" max="16384" width="8.875" style="11"/>
  </cols>
  <sheetData>
    <row r="1" spans="1:2" ht="21">
      <c r="A1" s="10" t="s">
        <v>278</v>
      </c>
    </row>
    <row r="2" spans="1:2" ht="13.5">
      <c r="A2" s="12" t="s">
        <v>37</v>
      </c>
    </row>
    <row r="3" spans="1:2" ht="13.5">
      <c r="A3" s="12" t="s">
        <v>38</v>
      </c>
    </row>
    <row r="4" spans="1:2" ht="13.5">
      <c r="A4" s="11" t="s">
        <v>78</v>
      </c>
      <c r="B4" s="14" t="s">
        <v>197</v>
      </c>
    </row>
    <row r="5" spans="1:2" ht="22.5" customHeight="1">
      <c r="A5" s="15" t="s">
        <v>79</v>
      </c>
      <c r="B5" s="15" t="s">
        <v>192</v>
      </c>
    </row>
    <row r="6" spans="1:2" ht="18" customHeight="1">
      <c r="A6" s="81" t="s">
        <v>279</v>
      </c>
      <c r="B6" s="28">
        <v>3376842145</v>
      </c>
    </row>
    <row r="7" spans="1:2" ht="18" customHeight="1">
      <c r="A7" s="81"/>
      <c r="B7" s="28"/>
    </row>
    <row r="8" spans="1:2" ht="18" customHeight="1">
      <c r="A8" s="19" t="s">
        <v>19</v>
      </c>
      <c r="B8" s="23">
        <f>SUM(B6:B7)</f>
        <v>3376842145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ySplit="5" topLeftCell="A6" activePane="bottomLeft" state="frozen"/>
      <selection pane="bottomLeft" activeCell="F27" sqref="F27"/>
    </sheetView>
  </sheetViews>
  <sheetFormatPr defaultColWidth="8.875" defaultRowHeight="11.25"/>
  <cols>
    <col min="1" max="1" width="16.25" style="6" bestFit="1" customWidth="1"/>
    <col min="2" max="2" width="11.875" style="6" bestFit="1" customWidth="1"/>
    <col min="3" max="3" width="11.125" style="6" bestFit="1" customWidth="1"/>
    <col min="4" max="4" width="10.25" style="6" bestFit="1" customWidth="1"/>
    <col min="5" max="5" width="11.125" style="6" bestFit="1" customWidth="1"/>
    <col min="6" max="7" width="9.25" style="6" bestFit="1" customWidth="1"/>
    <col min="8" max="8" width="11.125" style="6" bestFit="1" customWidth="1"/>
    <col min="9" max="9" width="8.5" style="6" bestFit="1" customWidth="1"/>
    <col min="10" max="10" width="15.25" style="6" bestFit="1" customWidth="1"/>
    <col min="11" max="11" width="15.875" style="6" customWidth="1"/>
    <col min="12" max="16384" width="8.875" style="6"/>
  </cols>
  <sheetData>
    <row r="1" spans="1:10" ht="21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3.5">
      <c r="A2" s="1" t="s">
        <v>24</v>
      </c>
      <c r="B2" s="1"/>
      <c r="C2" s="1"/>
      <c r="D2" s="1"/>
      <c r="E2" s="1"/>
      <c r="F2" s="1"/>
      <c r="G2" s="1"/>
      <c r="H2" s="1"/>
      <c r="I2" s="8"/>
      <c r="J2" s="1" t="s">
        <v>26</v>
      </c>
    </row>
    <row r="3" spans="1:10" ht="13.5">
      <c r="A3" s="1" t="s">
        <v>20</v>
      </c>
      <c r="B3" s="1"/>
      <c r="C3" s="1"/>
      <c r="D3" s="1"/>
      <c r="E3" s="1"/>
      <c r="F3" s="1"/>
      <c r="G3" s="1"/>
      <c r="H3" s="1"/>
      <c r="I3" s="8"/>
      <c r="J3" s="1"/>
    </row>
    <row r="4" spans="1:10" ht="13.5">
      <c r="A4" s="1"/>
      <c r="B4" s="1"/>
      <c r="C4" s="1"/>
      <c r="D4" s="1"/>
      <c r="E4" s="1"/>
      <c r="F4" s="1"/>
      <c r="G4" s="1"/>
      <c r="H4" s="1"/>
      <c r="I4" s="1"/>
      <c r="J4" s="3" t="s">
        <v>21</v>
      </c>
    </row>
    <row r="5" spans="1:10" ht="22.5">
      <c r="A5" s="4" t="s">
        <v>0</v>
      </c>
      <c r="B5" s="2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4" t="s">
        <v>32</v>
      </c>
      <c r="H5" s="4" t="s">
        <v>33</v>
      </c>
      <c r="I5" s="4" t="s">
        <v>34</v>
      </c>
      <c r="J5" s="4" t="s">
        <v>19</v>
      </c>
    </row>
    <row r="6" spans="1:10">
      <c r="A6" s="5" t="s">
        <v>8</v>
      </c>
      <c r="B6" s="9">
        <v>35511847891</v>
      </c>
      <c r="C6" s="9">
        <v>49041790991</v>
      </c>
      <c r="D6" s="9">
        <v>3053237742</v>
      </c>
      <c r="E6" s="9">
        <v>8978542069</v>
      </c>
      <c r="F6" s="9">
        <v>221809824</v>
      </c>
      <c r="G6" s="9">
        <v>604659135</v>
      </c>
      <c r="H6" s="9">
        <v>15503792757</v>
      </c>
      <c r="I6" s="9">
        <v>29939012</v>
      </c>
      <c r="J6" s="9">
        <v>112945619421</v>
      </c>
    </row>
    <row r="7" spans="1:10">
      <c r="A7" s="5" t="s">
        <v>9</v>
      </c>
      <c r="B7" s="9">
        <v>21165575177</v>
      </c>
      <c r="C7" s="9">
        <v>36643100700</v>
      </c>
      <c r="D7" s="9">
        <v>1960266612</v>
      </c>
      <c r="E7" s="9">
        <v>3075708315</v>
      </c>
      <c r="F7" s="9">
        <v>212333838</v>
      </c>
      <c r="G7" s="9">
        <v>480335193</v>
      </c>
      <c r="H7" s="9">
        <v>10853949227</v>
      </c>
      <c r="I7" s="9">
        <v>29939012</v>
      </c>
      <c r="J7" s="9">
        <v>74421208074</v>
      </c>
    </row>
    <row r="8" spans="1:10">
      <c r="A8" s="5" t="s">
        <v>10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>
      <c r="A9" s="5" t="s">
        <v>11</v>
      </c>
      <c r="B9" s="9">
        <v>13393760783</v>
      </c>
      <c r="C9" s="9">
        <v>11728815094</v>
      </c>
      <c r="D9" s="9">
        <v>1044980527</v>
      </c>
      <c r="E9" s="9">
        <v>4088872051</v>
      </c>
      <c r="F9" s="9">
        <v>9475986</v>
      </c>
      <c r="G9" s="9">
        <v>36382086</v>
      </c>
      <c r="H9" s="9">
        <v>4640900432</v>
      </c>
      <c r="I9" s="9">
        <v>0</v>
      </c>
      <c r="J9" s="9">
        <v>34943186959</v>
      </c>
    </row>
    <row r="10" spans="1:10">
      <c r="A10" s="5" t="s">
        <v>12</v>
      </c>
      <c r="B10" s="9">
        <v>554160331</v>
      </c>
      <c r="C10" s="9">
        <v>468270907</v>
      </c>
      <c r="D10" s="9">
        <v>47130403</v>
      </c>
      <c r="E10" s="9">
        <v>1665965605</v>
      </c>
      <c r="F10" s="9">
        <v>0</v>
      </c>
      <c r="G10" s="9">
        <v>85774856</v>
      </c>
      <c r="H10" s="9">
        <v>3001778</v>
      </c>
      <c r="I10" s="9">
        <v>0</v>
      </c>
      <c r="J10" s="9">
        <v>2824303880</v>
      </c>
    </row>
    <row r="11" spans="1:10">
      <c r="A11" s="5" t="s">
        <v>13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>
      <c r="A12" s="5" t="s">
        <v>14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>
      <c r="A13" s="5" t="s">
        <v>15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>
      <c r="A14" s="5" t="s">
        <v>22</v>
      </c>
      <c r="B14" s="9">
        <v>0</v>
      </c>
      <c r="C14" s="9">
        <v>0</v>
      </c>
      <c r="D14" s="9">
        <v>0</v>
      </c>
      <c r="E14" s="9">
        <v>175348</v>
      </c>
      <c r="F14" s="9">
        <v>0</v>
      </c>
      <c r="G14" s="9">
        <v>0</v>
      </c>
      <c r="H14" s="9">
        <v>0</v>
      </c>
      <c r="I14" s="9">
        <v>0</v>
      </c>
      <c r="J14" s="9">
        <v>175348</v>
      </c>
    </row>
    <row r="15" spans="1:10">
      <c r="A15" s="5" t="s">
        <v>16</v>
      </c>
      <c r="B15" s="9">
        <v>398351600</v>
      </c>
      <c r="C15" s="9">
        <v>201604290</v>
      </c>
      <c r="D15" s="9">
        <v>860200</v>
      </c>
      <c r="E15" s="9">
        <v>147820750</v>
      </c>
      <c r="F15" s="9">
        <v>0</v>
      </c>
      <c r="G15" s="9">
        <v>2167000</v>
      </c>
      <c r="H15" s="9">
        <v>5941320</v>
      </c>
      <c r="I15" s="9">
        <v>0</v>
      </c>
      <c r="J15" s="9">
        <v>756745160</v>
      </c>
    </row>
    <row r="16" spans="1:10">
      <c r="A16" s="5" t="s">
        <v>17</v>
      </c>
      <c r="B16" s="9">
        <v>82025977789</v>
      </c>
      <c r="C16" s="9">
        <v>0</v>
      </c>
      <c r="D16" s="9">
        <v>0</v>
      </c>
      <c r="E16" s="9">
        <v>11636366915</v>
      </c>
      <c r="F16" s="9">
        <v>0</v>
      </c>
      <c r="G16" s="9">
        <v>0</v>
      </c>
      <c r="H16" s="9">
        <v>0</v>
      </c>
      <c r="I16" s="9">
        <v>0</v>
      </c>
      <c r="J16" s="9">
        <v>93662344704</v>
      </c>
    </row>
    <row r="17" spans="1:10">
      <c r="A17" s="5" t="s">
        <v>9</v>
      </c>
      <c r="B17" s="9">
        <v>19469888710</v>
      </c>
      <c r="C17" s="9">
        <v>0</v>
      </c>
      <c r="D17" s="9">
        <v>0</v>
      </c>
      <c r="E17" s="9">
        <v>153998630</v>
      </c>
      <c r="F17" s="9">
        <v>0</v>
      </c>
      <c r="G17" s="9">
        <v>0</v>
      </c>
      <c r="H17" s="9">
        <v>0</v>
      </c>
      <c r="I17" s="9">
        <v>0</v>
      </c>
      <c r="J17" s="9">
        <v>19623887340</v>
      </c>
    </row>
    <row r="18" spans="1:10">
      <c r="A18" s="5" t="s">
        <v>11</v>
      </c>
      <c r="B18" s="9">
        <v>49747908</v>
      </c>
      <c r="C18" s="9">
        <v>0</v>
      </c>
      <c r="D18" s="9">
        <v>0</v>
      </c>
      <c r="E18" s="9">
        <v>681968645</v>
      </c>
      <c r="F18" s="9">
        <v>0</v>
      </c>
      <c r="G18" s="9">
        <v>0</v>
      </c>
      <c r="H18" s="9">
        <v>0</v>
      </c>
      <c r="I18" s="9">
        <v>0</v>
      </c>
      <c r="J18" s="9">
        <v>731716553</v>
      </c>
    </row>
    <row r="19" spans="1:10">
      <c r="A19" s="5" t="s">
        <v>12</v>
      </c>
      <c r="B19" s="9">
        <v>62175616717</v>
      </c>
      <c r="C19" s="9">
        <v>0</v>
      </c>
      <c r="D19" s="9">
        <v>0</v>
      </c>
      <c r="E19" s="9">
        <v>10523844023</v>
      </c>
      <c r="F19" s="9">
        <v>0</v>
      </c>
      <c r="G19" s="9">
        <v>0</v>
      </c>
      <c r="H19" s="9">
        <v>0</v>
      </c>
      <c r="I19" s="9">
        <v>0</v>
      </c>
      <c r="J19" s="9">
        <v>72699460740</v>
      </c>
    </row>
    <row r="20" spans="1:10">
      <c r="A20" s="5" t="s">
        <v>22</v>
      </c>
      <c r="B20" s="9">
        <v>3443051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3443051</v>
      </c>
    </row>
    <row r="21" spans="1:10">
      <c r="A21" s="5" t="s">
        <v>16</v>
      </c>
      <c r="B21" s="9">
        <v>327281403</v>
      </c>
      <c r="C21" s="9">
        <v>0</v>
      </c>
      <c r="D21" s="9">
        <v>0</v>
      </c>
      <c r="E21" s="9">
        <v>276555617</v>
      </c>
      <c r="F21" s="9">
        <v>0</v>
      </c>
      <c r="G21" s="9">
        <v>0</v>
      </c>
      <c r="H21" s="9">
        <v>0</v>
      </c>
      <c r="I21" s="9">
        <v>0</v>
      </c>
      <c r="J21" s="9">
        <v>603837020</v>
      </c>
    </row>
    <row r="22" spans="1:10">
      <c r="A22" s="5" t="s">
        <v>18</v>
      </c>
      <c r="B22" s="9">
        <v>479965</v>
      </c>
      <c r="C22" s="9">
        <v>358891515</v>
      </c>
      <c r="D22" s="9">
        <v>13118809</v>
      </c>
      <c r="E22" s="9">
        <v>456375750</v>
      </c>
      <c r="F22" s="9">
        <v>1</v>
      </c>
      <c r="G22" s="9">
        <v>11434797</v>
      </c>
      <c r="H22" s="9">
        <v>27212656</v>
      </c>
      <c r="I22" s="9">
        <v>0</v>
      </c>
      <c r="J22" s="9">
        <v>867513493</v>
      </c>
    </row>
    <row r="23" spans="1:10">
      <c r="A23" s="5" t="s">
        <v>19</v>
      </c>
      <c r="B23" s="9">
        <v>117538305645</v>
      </c>
      <c r="C23" s="9">
        <v>49400682506</v>
      </c>
      <c r="D23" s="9">
        <v>3066356551</v>
      </c>
      <c r="E23" s="9">
        <v>21071284734</v>
      </c>
      <c r="F23" s="9">
        <v>221809825</v>
      </c>
      <c r="G23" s="9">
        <v>616093932</v>
      </c>
      <c r="H23" s="9">
        <v>15531005413</v>
      </c>
      <c r="I23" s="9">
        <v>29939012</v>
      </c>
      <c r="J23" s="9">
        <v>207475477618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/>
  </sheetViews>
  <sheetFormatPr defaultColWidth="8.875" defaultRowHeight="11.25"/>
  <cols>
    <col min="1" max="1" width="51.5" style="11" customWidth="1"/>
    <col min="2" max="7" width="15.375" style="11" customWidth="1"/>
    <col min="8" max="8" width="17.75" style="11" customWidth="1"/>
    <col min="9" max="9" width="15.375" style="11" customWidth="1"/>
    <col min="10" max="10" width="18.875" style="11" customWidth="1"/>
    <col min="11" max="11" width="17.25" style="11" customWidth="1"/>
    <col min="12" max="16384" width="8.875" style="11"/>
  </cols>
  <sheetData>
    <row r="1" spans="1:11" ht="21">
      <c r="A1" s="10" t="s">
        <v>36</v>
      </c>
    </row>
    <row r="2" spans="1:11" ht="13.5">
      <c r="A2" s="12" t="s">
        <v>37</v>
      </c>
    </row>
    <row r="3" spans="1:11" ht="13.5">
      <c r="A3" s="12" t="s">
        <v>38</v>
      </c>
    </row>
    <row r="4" spans="1:11">
      <c r="A4" s="11" t="s">
        <v>39</v>
      </c>
    </row>
    <row r="5" spans="1:11" ht="13.5">
      <c r="A5" s="13" t="s">
        <v>40</v>
      </c>
      <c r="G5" s="14" t="s">
        <v>41</v>
      </c>
      <c r="H5" s="14"/>
    </row>
    <row r="6" spans="1:11" ht="37.5" customHeight="1">
      <c r="A6" s="15" t="s">
        <v>42</v>
      </c>
      <c r="B6" s="16" t="s">
        <v>43</v>
      </c>
      <c r="C6" s="16" t="s">
        <v>44</v>
      </c>
      <c r="D6" s="16" t="s">
        <v>45</v>
      </c>
      <c r="E6" s="16" t="s">
        <v>46</v>
      </c>
      <c r="F6" s="16" t="s">
        <v>47</v>
      </c>
      <c r="G6" s="16" t="s">
        <v>48</v>
      </c>
      <c r="H6" s="16" t="s">
        <v>49</v>
      </c>
    </row>
    <row r="7" spans="1:11" ht="18" customHeight="1">
      <c r="A7" s="17"/>
      <c r="B7" s="18"/>
      <c r="C7" s="18"/>
      <c r="D7" s="18"/>
      <c r="E7" s="18"/>
      <c r="F7" s="18">
        <f>E7*B7</f>
        <v>0</v>
      </c>
      <c r="G7" s="18">
        <f>D7-F7</f>
        <v>0</v>
      </c>
      <c r="H7" s="18"/>
    </row>
    <row r="8" spans="1:11" ht="18" customHeight="1">
      <c r="A8" s="19" t="s">
        <v>19</v>
      </c>
      <c r="B8" s="20"/>
      <c r="C8" s="20"/>
      <c r="D8" s="21">
        <f>SUM(D7)</f>
        <v>0</v>
      </c>
      <c r="E8" s="22"/>
      <c r="F8" s="21">
        <v>0</v>
      </c>
      <c r="G8" s="21">
        <v>0</v>
      </c>
      <c r="H8" s="21">
        <f>SUM(H7)</f>
        <v>0</v>
      </c>
    </row>
    <row r="10" spans="1:11" ht="13.5">
      <c r="A10" s="13" t="s">
        <v>50</v>
      </c>
      <c r="I10" s="14" t="s">
        <v>41</v>
      </c>
      <c r="J10" s="14"/>
    </row>
    <row r="11" spans="1:11" ht="37.5" customHeight="1">
      <c r="A11" s="15" t="s">
        <v>51</v>
      </c>
      <c r="B11" s="16" t="s">
        <v>52</v>
      </c>
      <c r="C11" s="16" t="s">
        <v>53</v>
      </c>
      <c r="D11" s="16" t="s">
        <v>54</v>
      </c>
      <c r="E11" s="16" t="s">
        <v>55</v>
      </c>
      <c r="F11" s="16" t="s">
        <v>56</v>
      </c>
      <c r="G11" s="16" t="s">
        <v>57</v>
      </c>
      <c r="H11" s="16" t="s">
        <v>58</v>
      </c>
      <c r="I11" s="16" t="s">
        <v>59</v>
      </c>
      <c r="J11" s="16" t="s">
        <v>49</v>
      </c>
    </row>
    <row r="12" spans="1:11" ht="18" customHeight="1">
      <c r="A12" s="17" t="s">
        <v>60</v>
      </c>
      <c r="B12" s="23">
        <v>24800000</v>
      </c>
      <c r="C12" s="23">
        <v>104814900</v>
      </c>
      <c r="D12" s="23">
        <v>17070445</v>
      </c>
      <c r="E12" s="23">
        <f>C12-D12</f>
        <v>87744455</v>
      </c>
      <c r="F12" s="23">
        <v>50000000</v>
      </c>
      <c r="G12" s="24">
        <f>IFERROR(B12/F12,"")</f>
        <v>0.496</v>
      </c>
      <c r="H12" s="23">
        <f>E12*G12</f>
        <v>43521249.68</v>
      </c>
      <c r="I12" s="23">
        <f>IF(H12&gt;0,IF((H12/B12)&gt;0.7,0,B12-H12),B12)</f>
        <v>0</v>
      </c>
      <c r="J12" s="23">
        <v>24800</v>
      </c>
    </row>
    <row r="13" spans="1:11" ht="18" customHeight="1">
      <c r="A13" s="19" t="s">
        <v>19</v>
      </c>
      <c r="B13" s="23">
        <f>SUM(B12:B12)</f>
        <v>24800000</v>
      </c>
      <c r="C13" s="23">
        <f>SUM(C12:C12)</f>
        <v>104814900</v>
      </c>
      <c r="D13" s="23">
        <f>SUM(D12:D12)</f>
        <v>17070445</v>
      </c>
      <c r="E13" s="23">
        <f>SUM(E12:E12)</f>
        <v>87744455</v>
      </c>
      <c r="F13" s="23">
        <f>SUM(F12:F12)</f>
        <v>50000000</v>
      </c>
      <c r="G13" s="25"/>
      <c r="H13" s="23">
        <f>SUM(H12:H12)</f>
        <v>43521249.68</v>
      </c>
      <c r="I13" s="23">
        <f>SUM(I12:I12)</f>
        <v>0</v>
      </c>
      <c r="J13" s="23">
        <f>SUM(J12:J12)</f>
        <v>24800</v>
      </c>
    </row>
    <row r="15" spans="1:11" ht="13.5">
      <c r="A15" s="13" t="s">
        <v>61</v>
      </c>
      <c r="J15" s="14" t="s">
        <v>41</v>
      </c>
      <c r="K15" s="14"/>
    </row>
    <row r="16" spans="1:11" ht="37.5" customHeight="1">
      <c r="A16" s="15" t="s">
        <v>51</v>
      </c>
      <c r="B16" s="16" t="s">
        <v>62</v>
      </c>
      <c r="C16" s="16" t="s">
        <v>53</v>
      </c>
      <c r="D16" s="16" t="s">
        <v>54</v>
      </c>
      <c r="E16" s="16" t="s">
        <v>55</v>
      </c>
      <c r="F16" s="16" t="s">
        <v>56</v>
      </c>
      <c r="G16" s="16" t="s">
        <v>57</v>
      </c>
      <c r="H16" s="16" t="s">
        <v>58</v>
      </c>
      <c r="I16" s="16" t="s">
        <v>63</v>
      </c>
      <c r="J16" s="16" t="s">
        <v>64</v>
      </c>
      <c r="K16" s="16" t="s">
        <v>49</v>
      </c>
    </row>
    <row r="17" spans="1:11" ht="18" customHeight="1">
      <c r="A17" s="17" t="s">
        <v>65</v>
      </c>
      <c r="B17" s="23">
        <v>20000000</v>
      </c>
      <c r="C17" s="23">
        <v>108623356</v>
      </c>
      <c r="D17" s="23">
        <v>5120862</v>
      </c>
      <c r="E17" s="23">
        <f t="shared" ref="E17:E28" si="0">C17-D17</f>
        <v>103502494</v>
      </c>
      <c r="F17" s="23">
        <v>96500000</v>
      </c>
      <c r="G17" s="26">
        <f>IF(F17&lt;&gt;0,B17/F17,0)</f>
        <v>0.20725388601036268</v>
      </c>
      <c r="H17" s="23">
        <f>E17*G17</f>
        <v>21451294.093264248</v>
      </c>
      <c r="I17" s="23">
        <f>IF(H17&gt;0,IF((H17/B17)&gt;0.7,0,B17-H17),B17)</f>
        <v>0</v>
      </c>
      <c r="J17" s="23">
        <f>B17-I17</f>
        <v>20000000</v>
      </c>
      <c r="K17" s="23">
        <v>20000</v>
      </c>
    </row>
    <row r="18" spans="1:11" ht="18" customHeight="1">
      <c r="A18" s="17" t="s">
        <v>66</v>
      </c>
      <c r="B18" s="23">
        <v>300000</v>
      </c>
      <c r="C18" s="23">
        <v>43952989473</v>
      </c>
      <c r="D18" s="23">
        <f>8214017755+19791316813</f>
        <v>28005334568</v>
      </c>
      <c r="E18" s="23">
        <f t="shared" si="0"/>
        <v>15947654905</v>
      </c>
      <c r="F18" s="23">
        <v>137000000</v>
      </c>
      <c r="G18" s="26">
        <f t="shared" ref="G18:G28" si="1">IF(F18&lt;&gt;0,B18/F18,0)</f>
        <v>2.1897810218978104E-3</v>
      </c>
      <c r="H18" s="23">
        <f t="shared" ref="H18:H28" si="2">E18*G18</f>
        <v>34921872.054744527</v>
      </c>
      <c r="I18" s="23">
        <f t="shared" ref="I18:I28" si="3">IF(H18&gt;0,IF((H18/B18)&gt;0.7,0,B18-H18),B18)</f>
        <v>0</v>
      </c>
      <c r="J18" s="23">
        <f t="shared" ref="J18:J28" si="4">B18-I18</f>
        <v>300000</v>
      </c>
      <c r="K18" s="23">
        <v>300</v>
      </c>
    </row>
    <row r="19" spans="1:11" ht="18" customHeight="1">
      <c r="A19" s="17" t="s">
        <v>67</v>
      </c>
      <c r="B19" s="23">
        <v>57630</v>
      </c>
      <c r="C19" s="23">
        <v>9527581</v>
      </c>
      <c r="D19" s="23">
        <v>362070</v>
      </c>
      <c r="E19" s="23">
        <f t="shared" si="0"/>
        <v>9165511</v>
      </c>
      <c r="F19" s="23">
        <v>5650000</v>
      </c>
      <c r="G19" s="26">
        <f t="shared" si="1"/>
        <v>1.0200000000000001E-2</v>
      </c>
      <c r="H19" s="23">
        <f t="shared" si="2"/>
        <v>93488.212200000009</v>
      </c>
      <c r="I19" s="23">
        <f t="shared" si="3"/>
        <v>0</v>
      </c>
      <c r="J19" s="23">
        <f t="shared" si="4"/>
        <v>57630</v>
      </c>
      <c r="K19" s="23">
        <v>58</v>
      </c>
    </row>
    <row r="20" spans="1:11" ht="18" customHeight="1">
      <c r="A20" s="17" t="s">
        <v>68</v>
      </c>
      <c r="B20" s="23">
        <v>64106700</v>
      </c>
      <c r="C20" s="23">
        <v>42055122963</v>
      </c>
      <c r="D20" s="23">
        <v>9269173511</v>
      </c>
      <c r="E20" s="23">
        <f t="shared" si="0"/>
        <v>32785949452</v>
      </c>
      <c r="F20" s="23">
        <v>984975000</v>
      </c>
      <c r="G20" s="26">
        <f t="shared" si="1"/>
        <v>6.5084596055737451E-2</v>
      </c>
      <c r="H20" s="23">
        <f t="shared" si="2"/>
        <v>2133860276.3872466</v>
      </c>
      <c r="I20" s="23">
        <f t="shared" si="3"/>
        <v>0</v>
      </c>
      <c r="J20" s="23">
        <f t="shared" si="4"/>
        <v>64106700</v>
      </c>
      <c r="K20" s="23">
        <v>64107</v>
      </c>
    </row>
    <row r="21" spans="1:11" ht="18" customHeight="1">
      <c r="A21" s="17" t="s">
        <v>69</v>
      </c>
      <c r="B21" s="23">
        <v>170000</v>
      </c>
      <c r="C21" s="23">
        <v>294123080</v>
      </c>
      <c r="D21" s="23">
        <v>7938722</v>
      </c>
      <c r="E21" s="23">
        <f t="shared" si="0"/>
        <v>286184358</v>
      </c>
      <c r="F21" s="23">
        <v>100000000</v>
      </c>
      <c r="G21" s="26">
        <f t="shared" si="1"/>
        <v>1.6999999999999999E-3</v>
      </c>
      <c r="H21" s="23">
        <f t="shared" si="2"/>
        <v>486513.40859999997</v>
      </c>
      <c r="I21" s="23">
        <f t="shared" si="3"/>
        <v>0</v>
      </c>
      <c r="J21" s="23">
        <f t="shared" si="4"/>
        <v>170000</v>
      </c>
      <c r="K21" s="23">
        <v>170</v>
      </c>
    </row>
    <row r="22" spans="1:11" ht="18" customHeight="1">
      <c r="A22" s="17" t="s">
        <v>70</v>
      </c>
      <c r="B22" s="23">
        <v>840000</v>
      </c>
      <c r="C22" s="23">
        <v>1773428333</v>
      </c>
      <c r="D22" s="23">
        <v>100101720</v>
      </c>
      <c r="E22" s="23">
        <f t="shared" si="0"/>
        <v>1673326613</v>
      </c>
      <c r="F22" s="23">
        <v>422000000</v>
      </c>
      <c r="G22" s="26">
        <f t="shared" si="1"/>
        <v>1.9905213270142181E-3</v>
      </c>
      <c r="H22" s="23">
        <f t="shared" si="2"/>
        <v>3330792.3102369672</v>
      </c>
      <c r="I22" s="23">
        <f t="shared" si="3"/>
        <v>0</v>
      </c>
      <c r="J22" s="23">
        <f t="shared" si="4"/>
        <v>840000</v>
      </c>
      <c r="K22" s="23">
        <v>840</v>
      </c>
    </row>
    <row r="23" spans="1:11" ht="18" customHeight="1">
      <c r="A23" s="17" t="s">
        <v>71</v>
      </c>
      <c r="B23" s="23">
        <v>2390000</v>
      </c>
      <c r="C23" s="23">
        <v>2131541418</v>
      </c>
      <c r="D23" s="23">
        <v>6421993</v>
      </c>
      <c r="E23" s="23">
        <f t="shared" si="0"/>
        <v>2125119425</v>
      </c>
      <c r="F23" s="23">
        <v>1925810000</v>
      </c>
      <c r="G23" s="26">
        <f t="shared" si="1"/>
        <v>1.2410362392967116E-3</v>
      </c>
      <c r="H23" s="23">
        <f t="shared" si="2"/>
        <v>2637350.2192583904</v>
      </c>
      <c r="I23" s="23">
        <f t="shared" si="3"/>
        <v>0</v>
      </c>
      <c r="J23" s="23">
        <f t="shared" si="4"/>
        <v>2390000</v>
      </c>
      <c r="K23" s="23">
        <v>2390</v>
      </c>
    </row>
    <row r="24" spans="1:11" ht="18" customHeight="1">
      <c r="A24" s="17" t="s">
        <v>72</v>
      </c>
      <c r="B24" s="23">
        <v>883000</v>
      </c>
      <c r="C24" s="23">
        <v>416280784</v>
      </c>
      <c r="D24" s="23">
        <v>5852060</v>
      </c>
      <c r="E24" s="23">
        <f t="shared" si="0"/>
        <v>410428724</v>
      </c>
      <c r="F24" s="23">
        <v>232141666</v>
      </c>
      <c r="G24" s="26">
        <f t="shared" si="1"/>
        <v>3.8037118248302739E-3</v>
      </c>
      <c r="H24" s="23">
        <f t="shared" si="2"/>
        <v>1561152.5907288007</v>
      </c>
      <c r="I24" s="23">
        <f t="shared" si="3"/>
        <v>0</v>
      </c>
      <c r="J24" s="23">
        <f t="shared" si="4"/>
        <v>883000</v>
      </c>
      <c r="K24" s="23">
        <v>883</v>
      </c>
    </row>
    <row r="25" spans="1:11" ht="18" customHeight="1">
      <c r="A25" s="17" t="s">
        <v>73</v>
      </c>
      <c r="B25" s="23">
        <v>28000000</v>
      </c>
      <c r="C25" s="23">
        <v>48893417</v>
      </c>
      <c r="D25" s="23">
        <v>23411656</v>
      </c>
      <c r="E25" s="23">
        <f t="shared" si="0"/>
        <v>25481761</v>
      </c>
      <c r="F25" s="23">
        <v>14538000000</v>
      </c>
      <c r="G25" s="26">
        <f t="shared" si="1"/>
        <v>1.925987068372541E-3</v>
      </c>
      <c r="H25" s="23">
        <f t="shared" si="2"/>
        <v>49077.542165359751</v>
      </c>
      <c r="I25" s="23">
        <f t="shared" si="3"/>
        <v>27950922.457834639</v>
      </c>
      <c r="J25" s="23">
        <f t="shared" si="4"/>
        <v>49077.542165361345</v>
      </c>
      <c r="K25" s="23">
        <v>28000</v>
      </c>
    </row>
    <row r="26" spans="1:11" ht="18" customHeight="1">
      <c r="A26" s="17" t="s">
        <v>74</v>
      </c>
      <c r="B26" s="23">
        <v>1000000</v>
      </c>
      <c r="C26" s="23">
        <v>69158912</v>
      </c>
      <c r="D26" s="23">
        <v>51691836</v>
      </c>
      <c r="E26" s="23">
        <f t="shared" si="0"/>
        <v>17467076</v>
      </c>
      <c r="F26" s="23">
        <v>40000000</v>
      </c>
      <c r="G26" s="26">
        <f t="shared" si="1"/>
        <v>2.5000000000000001E-2</v>
      </c>
      <c r="H26" s="23">
        <f t="shared" si="2"/>
        <v>436676.9</v>
      </c>
      <c r="I26" s="23">
        <f t="shared" si="3"/>
        <v>563323.1</v>
      </c>
      <c r="J26" s="23">
        <f t="shared" si="4"/>
        <v>436676.9</v>
      </c>
      <c r="K26" s="23">
        <v>1000</v>
      </c>
    </row>
    <row r="27" spans="1:11" ht="18" customHeight="1">
      <c r="A27" s="17" t="s">
        <v>75</v>
      </c>
      <c r="B27" s="23">
        <v>500000</v>
      </c>
      <c r="C27" s="23">
        <v>953346177</v>
      </c>
      <c r="D27" s="23">
        <v>93235584</v>
      </c>
      <c r="E27" s="23">
        <f t="shared" si="0"/>
        <v>860110593</v>
      </c>
      <c r="F27" s="23">
        <v>24000000</v>
      </c>
      <c r="G27" s="26">
        <f t="shared" si="1"/>
        <v>2.0833333333333332E-2</v>
      </c>
      <c r="H27" s="23">
        <f t="shared" si="2"/>
        <v>17918970.6875</v>
      </c>
      <c r="I27" s="23">
        <f t="shared" si="3"/>
        <v>0</v>
      </c>
      <c r="J27" s="23">
        <f t="shared" si="4"/>
        <v>500000</v>
      </c>
      <c r="K27" s="23">
        <v>500</v>
      </c>
    </row>
    <row r="28" spans="1:11" ht="18" customHeight="1">
      <c r="A28" s="17" t="s">
        <v>76</v>
      </c>
      <c r="B28" s="23">
        <v>8500000</v>
      </c>
      <c r="C28" s="23">
        <v>24556329000000</v>
      </c>
      <c r="D28" s="23">
        <v>24162382000000</v>
      </c>
      <c r="E28" s="23">
        <f t="shared" si="0"/>
        <v>393947000000</v>
      </c>
      <c r="F28" s="23">
        <v>16602000000</v>
      </c>
      <c r="G28" s="26">
        <f t="shared" si="1"/>
        <v>5.1198650764968073E-4</v>
      </c>
      <c r="H28" s="23">
        <f t="shared" si="2"/>
        <v>201695548.72906879</v>
      </c>
      <c r="I28" s="23">
        <f t="shared" si="3"/>
        <v>0</v>
      </c>
      <c r="J28" s="23">
        <f t="shared" si="4"/>
        <v>8500000</v>
      </c>
      <c r="K28" s="23">
        <v>8500</v>
      </c>
    </row>
    <row r="29" spans="1:11" ht="18" customHeight="1">
      <c r="A29" s="19" t="s">
        <v>19</v>
      </c>
      <c r="B29" s="23">
        <f>SUM(B17:B28)</f>
        <v>126747330</v>
      </c>
      <c r="C29" s="23">
        <f>SUM(C17:C28)</f>
        <v>24648142035494</v>
      </c>
      <c r="D29" s="23">
        <f>SUM(D17:D28)</f>
        <v>24199950644582</v>
      </c>
      <c r="E29" s="23">
        <f>SUM(E17:E28)</f>
        <v>448191390912</v>
      </c>
      <c r="F29" s="23">
        <f>SUM(F17:F28)</f>
        <v>35108076666</v>
      </c>
      <c r="G29" s="25"/>
      <c r="H29" s="23">
        <f>SUM(H17:H28)</f>
        <v>2418443013.1350136</v>
      </c>
      <c r="I29" s="23">
        <f>SUM(I17:I28)</f>
        <v>28514245.55783464</v>
      </c>
      <c r="J29" s="23">
        <f>SUM(J17:J28)</f>
        <v>98233084.442165375</v>
      </c>
      <c r="K29" s="23">
        <f>SUM(K17:K28)</f>
        <v>126748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workbookViewId="0"/>
  </sheetViews>
  <sheetFormatPr defaultColWidth="8.875" defaultRowHeight="11.25"/>
  <cols>
    <col min="1" max="1" width="22.875" style="11" customWidth="1"/>
    <col min="2" max="7" width="19.875" style="11" customWidth="1"/>
    <col min="8" max="16384" width="8.875" style="11"/>
  </cols>
  <sheetData>
    <row r="1" spans="1:7" ht="21">
      <c r="A1" s="10" t="s">
        <v>77</v>
      </c>
    </row>
    <row r="2" spans="1:7" ht="13.5">
      <c r="A2" s="12" t="s">
        <v>37</v>
      </c>
    </row>
    <row r="3" spans="1:7" ht="13.5">
      <c r="A3" s="12" t="s">
        <v>38</v>
      </c>
    </row>
    <row r="4" spans="1:7" ht="13.5">
      <c r="A4" s="11" t="s">
        <v>78</v>
      </c>
      <c r="F4" s="14" t="s">
        <v>41</v>
      </c>
      <c r="G4" s="14"/>
    </row>
    <row r="5" spans="1:7" ht="22.5" customHeight="1">
      <c r="A5" s="15" t="s">
        <v>79</v>
      </c>
      <c r="B5" s="15" t="s">
        <v>80</v>
      </c>
      <c r="C5" s="15" t="s">
        <v>81</v>
      </c>
      <c r="D5" s="15" t="s">
        <v>82</v>
      </c>
      <c r="E5" s="15" t="s">
        <v>83</v>
      </c>
      <c r="F5" s="16" t="s">
        <v>84</v>
      </c>
      <c r="G5" s="16" t="s">
        <v>85</v>
      </c>
    </row>
    <row r="6" spans="1:7" ht="18" customHeight="1">
      <c r="A6" s="17" t="s">
        <v>86</v>
      </c>
      <c r="B6" s="23">
        <v>50000000</v>
      </c>
      <c r="C6" s="23">
        <v>0</v>
      </c>
      <c r="D6" s="23">
        <v>0</v>
      </c>
      <c r="E6" s="23">
        <v>0</v>
      </c>
      <c r="F6" s="23">
        <f>SUM(B6:E6)</f>
        <v>50000000</v>
      </c>
      <c r="G6" s="23">
        <f>B6/1000</f>
        <v>50000</v>
      </c>
    </row>
    <row r="7" spans="1:7" ht="18" customHeight="1">
      <c r="A7" s="17" t="s">
        <v>87</v>
      </c>
      <c r="B7" s="23">
        <v>2962990869</v>
      </c>
      <c r="C7" s="23">
        <v>0</v>
      </c>
      <c r="D7" s="23">
        <v>0</v>
      </c>
      <c r="E7" s="23">
        <v>0</v>
      </c>
      <c r="F7" s="23">
        <f t="shared" ref="F7:F17" si="0">SUM(B7:E7)</f>
        <v>2962990869</v>
      </c>
      <c r="G7" s="23">
        <f t="shared" ref="G7:G17" si="1">B7/1000</f>
        <v>2962990.8689999999</v>
      </c>
    </row>
    <row r="8" spans="1:7" ht="18" customHeight="1">
      <c r="A8" s="17" t="s">
        <v>88</v>
      </c>
      <c r="B8" s="23">
        <v>794911947</v>
      </c>
      <c r="C8" s="23">
        <v>0</v>
      </c>
      <c r="D8" s="23">
        <v>0</v>
      </c>
      <c r="E8" s="23">
        <v>0</v>
      </c>
      <c r="F8" s="23">
        <f t="shared" si="0"/>
        <v>794911947</v>
      </c>
      <c r="G8" s="23">
        <f t="shared" si="1"/>
        <v>794911.94700000004</v>
      </c>
    </row>
    <row r="9" spans="1:7" ht="18" customHeight="1">
      <c r="A9" s="17" t="s">
        <v>89</v>
      </c>
      <c r="B9" s="23">
        <v>751902000</v>
      </c>
      <c r="C9" s="23">
        <v>0</v>
      </c>
      <c r="D9" s="23">
        <v>0</v>
      </c>
      <c r="E9" s="23">
        <v>0</v>
      </c>
      <c r="F9" s="23">
        <f t="shared" si="0"/>
        <v>751902000</v>
      </c>
      <c r="G9" s="23">
        <f t="shared" si="1"/>
        <v>751902</v>
      </c>
    </row>
    <row r="10" spans="1:7" ht="18" customHeight="1">
      <c r="A10" s="17" t="s">
        <v>90</v>
      </c>
      <c r="B10" s="23">
        <v>300058000</v>
      </c>
      <c r="C10" s="23">
        <v>0</v>
      </c>
      <c r="D10" s="23">
        <v>0</v>
      </c>
      <c r="E10" s="23">
        <v>0</v>
      </c>
      <c r="F10" s="23">
        <f t="shared" si="0"/>
        <v>300058000</v>
      </c>
      <c r="G10" s="23">
        <f t="shared" si="1"/>
        <v>300058</v>
      </c>
    </row>
    <row r="11" spans="1:7" ht="18" customHeight="1">
      <c r="A11" s="17" t="s">
        <v>91</v>
      </c>
      <c r="B11" s="23">
        <v>127380000</v>
      </c>
      <c r="C11" s="23">
        <v>0</v>
      </c>
      <c r="D11" s="23">
        <v>0</v>
      </c>
      <c r="E11" s="23">
        <v>0</v>
      </c>
      <c r="F11" s="23">
        <f t="shared" si="0"/>
        <v>127380000</v>
      </c>
      <c r="G11" s="23">
        <f t="shared" si="1"/>
        <v>127380</v>
      </c>
    </row>
    <row r="12" spans="1:7" ht="18" customHeight="1">
      <c r="A12" s="17" t="s">
        <v>92</v>
      </c>
      <c r="B12" s="23">
        <v>1126017000</v>
      </c>
      <c r="C12" s="23">
        <v>0</v>
      </c>
      <c r="D12" s="23">
        <v>0</v>
      </c>
      <c r="E12" s="23">
        <v>0</v>
      </c>
      <c r="F12" s="23">
        <f t="shared" si="0"/>
        <v>1126017000</v>
      </c>
      <c r="G12" s="23">
        <f t="shared" si="1"/>
        <v>1126017</v>
      </c>
    </row>
    <row r="13" spans="1:7" ht="18" customHeight="1">
      <c r="A13" s="17" t="s">
        <v>93</v>
      </c>
      <c r="B13" s="23">
        <v>510189072</v>
      </c>
      <c r="C13" s="23">
        <v>0</v>
      </c>
      <c r="D13" s="23">
        <v>0</v>
      </c>
      <c r="E13" s="23">
        <v>0</v>
      </c>
      <c r="F13" s="23">
        <f t="shared" si="0"/>
        <v>510189072</v>
      </c>
      <c r="G13" s="23">
        <f t="shared" si="1"/>
        <v>510189.07199999999</v>
      </c>
    </row>
    <row r="14" spans="1:7" ht="18" customHeight="1">
      <c r="A14" s="17" t="s">
        <v>94</v>
      </c>
      <c r="B14" s="23">
        <v>124600540</v>
      </c>
      <c r="C14" s="23">
        <v>0</v>
      </c>
      <c r="D14" s="23">
        <v>0</v>
      </c>
      <c r="E14" s="23">
        <v>0</v>
      </c>
      <c r="F14" s="23">
        <f t="shared" si="0"/>
        <v>124600540</v>
      </c>
      <c r="G14" s="23">
        <f t="shared" si="1"/>
        <v>124600.54</v>
      </c>
    </row>
    <row r="15" spans="1:7" ht="18" customHeight="1">
      <c r="A15" s="17" t="s">
        <v>95</v>
      </c>
      <c r="B15" s="23">
        <v>1214248000</v>
      </c>
      <c r="C15" s="23">
        <v>0</v>
      </c>
      <c r="D15" s="23">
        <v>0</v>
      </c>
      <c r="E15" s="23">
        <v>0</v>
      </c>
      <c r="F15" s="23">
        <f t="shared" si="0"/>
        <v>1214248000</v>
      </c>
      <c r="G15" s="23">
        <f t="shared" si="1"/>
        <v>1214248</v>
      </c>
    </row>
    <row r="16" spans="1:7" ht="18" customHeight="1">
      <c r="A16" s="17" t="s">
        <v>96</v>
      </c>
      <c r="B16" s="23">
        <v>1967000000</v>
      </c>
      <c r="C16" s="23">
        <v>0</v>
      </c>
      <c r="D16" s="23">
        <v>0</v>
      </c>
      <c r="E16" s="23">
        <v>0</v>
      </c>
      <c r="F16" s="23">
        <f t="shared" si="0"/>
        <v>1967000000</v>
      </c>
      <c r="G16" s="23">
        <f t="shared" si="1"/>
        <v>1967000</v>
      </c>
    </row>
    <row r="17" spans="1:7" ht="18" customHeight="1">
      <c r="A17" s="17" t="s">
        <v>97</v>
      </c>
      <c r="B17" s="23">
        <v>37170000</v>
      </c>
      <c r="C17" s="23">
        <v>0</v>
      </c>
      <c r="D17" s="23">
        <v>0</v>
      </c>
      <c r="E17" s="23">
        <v>0</v>
      </c>
      <c r="F17" s="23">
        <f t="shared" si="0"/>
        <v>37170000</v>
      </c>
      <c r="G17" s="23">
        <f t="shared" si="1"/>
        <v>37170</v>
      </c>
    </row>
    <row r="18" spans="1:7" ht="18" customHeight="1">
      <c r="A18" s="17" t="s">
        <v>98</v>
      </c>
      <c r="B18" s="23">
        <v>20000000</v>
      </c>
      <c r="C18" s="23">
        <v>0</v>
      </c>
      <c r="D18" s="23">
        <v>0</v>
      </c>
      <c r="E18" s="23">
        <v>0</v>
      </c>
      <c r="F18" s="23">
        <f>SUM(B18:E18)</f>
        <v>20000000</v>
      </c>
      <c r="G18" s="23">
        <v>20000</v>
      </c>
    </row>
    <row r="19" spans="1:7" ht="18" customHeight="1">
      <c r="A19" s="19" t="s">
        <v>19</v>
      </c>
      <c r="B19" s="23">
        <f>SUM(B6:B18)</f>
        <v>9986467428</v>
      </c>
      <c r="C19" s="23">
        <f t="shared" ref="C19:F19" si="2">SUM(C6:C18)</f>
        <v>0</v>
      </c>
      <c r="D19" s="23">
        <f t="shared" si="2"/>
        <v>0</v>
      </c>
      <c r="E19" s="23">
        <f t="shared" si="2"/>
        <v>0</v>
      </c>
      <c r="F19" s="23">
        <f t="shared" si="2"/>
        <v>9986467428</v>
      </c>
      <c r="G19" s="23">
        <f>SUM(G6:G18)</f>
        <v>9986467.4279999994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/>
  </sheetViews>
  <sheetFormatPr defaultColWidth="8.875" defaultRowHeight="11.25"/>
  <cols>
    <col min="1" max="1" width="30.875" style="11" customWidth="1"/>
    <col min="2" max="3" width="19.875" style="11" customWidth="1"/>
    <col min="4" max="4" width="8.875" style="11"/>
    <col min="5" max="5" width="8.875" style="11" customWidth="1"/>
    <col min="6" max="16384" width="8.875" style="11"/>
  </cols>
  <sheetData>
    <row r="1" spans="1:5" ht="21">
      <c r="A1" s="10" t="s">
        <v>99</v>
      </c>
    </row>
    <row r="2" spans="1:5" ht="13.5">
      <c r="A2" s="12" t="s">
        <v>37</v>
      </c>
    </row>
    <row r="3" spans="1:5" ht="13.5">
      <c r="A3" s="12" t="s">
        <v>38</v>
      </c>
    </row>
    <row r="4" spans="1:5" ht="13.5">
      <c r="A4" s="11" t="s">
        <v>78</v>
      </c>
      <c r="C4" s="14" t="s">
        <v>41</v>
      </c>
    </row>
    <row r="5" spans="1:5" ht="22.5" customHeight="1">
      <c r="A5" s="15" t="s">
        <v>100</v>
      </c>
      <c r="B5" s="15" t="s">
        <v>101</v>
      </c>
      <c r="C5" s="15" t="s">
        <v>102</v>
      </c>
    </row>
    <row r="6" spans="1:5" ht="18" customHeight="1">
      <c r="A6" s="27" t="s">
        <v>103</v>
      </c>
      <c r="B6" s="28"/>
      <c r="C6" s="28"/>
    </row>
    <row r="7" spans="1:5" ht="18" customHeight="1">
      <c r="A7" s="29" t="s">
        <v>104</v>
      </c>
      <c r="B7" s="28">
        <v>12156500</v>
      </c>
      <c r="C7" s="23">
        <v>0</v>
      </c>
    </row>
    <row r="8" spans="1:5" ht="18" customHeight="1" thickBot="1">
      <c r="A8" s="30" t="s">
        <v>105</v>
      </c>
      <c r="B8" s="31">
        <f>SUM(B7)</f>
        <v>12156500</v>
      </c>
      <c r="C8" s="31">
        <f>SUM(C7)</f>
        <v>0</v>
      </c>
    </row>
    <row r="9" spans="1:5" ht="18" customHeight="1" thickTop="1">
      <c r="A9" s="27" t="s">
        <v>106</v>
      </c>
      <c r="B9" s="23"/>
      <c r="C9" s="23"/>
    </row>
    <row r="10" spans="1:5" ht="18" customHeight="1">
      <c r="A10" s="29" t="s">
        <v>107</v>
      </c>
      <c r="B10" s="23"/>
      <c r="C10" s="23"/>
    </row>
    <row r="11" spans="1:5" ht="18" customHeight="1">
      <c r="A11" s="32" t="s">
        <v>108</v>
      </c>
      <c r="B11" s="23">
        <v>105623831</v>
      </c>
      <c r="C11" s="23">
        <v>26200703</v>
      </c>
    </row>
    <row r="12" spans="1:5" ht="18" customHeight="1">
      <c r="A12" s="32" t="s">
        <v>109</v>
      </c>
      <c r="B12" s="23">
        <v>10551198</v>
      </c>
      <c r="C12" s="23">
        <v>2617296</v>
      </c>
    </row>
    <row r="13" spans="1:5" ht="18" customHeight="1">
      <c r="A13" s="32" t="s">
        <v>110</v>
      </c>
      <c r="B13" s="23">
        <v>85059520</v>
      </c>
      <c r="C13" s="23">
        <v>21099587</v>
      </c>
    </row>
    <row r="14" spans="1:5" ht="18" customHeight="1">
      <c r="A14" s="32" t="s">
        <v>111</v>
      </c>
      <c r="B14" s="23">
        <v>6523507</v>
      </c>
      <c r="C14" s="23">
        <v>1618200</v>
      </c>
    </row>
    <row r="15" spans="1:5" ht="18" customHeight="1">
      <c r="A15" s="32" t="s">
        <v>112</v>
      </c>
      <c r="B15" s="23">
        <v>17318383</v>
      </c>
      <c r="C15" s="23">
        <v>4295942</v>
      </c>
    </row>
    <row r="16" spans="1:5" ht="18" customHeight="1">
      <c r="A16" s="32" t="s">
        <v>113</v>
      </c>
      <c r="B16" s="23">
        <v>95306</v>
      </c>
      <c r="C16" s="23">
        <v>23641</v>
      </c>
      <c r="E16" s="33"/>
    </row>
    <row r="17" spans="1:8" ht="18" customHeight="1">
      <c r="A17" s="32" t="s">
        <v>114</v>
      </c>
      <c r="B17" s="23">
        <v>14942640</v>
      </c>
      <c r="C17" s="23">
        <v>3706623</v>
      </c>
      <c r="E17" s="33"/>
    </row>
    <row r="18" spans="1:8" ht="18" customHeight="1">
      <c r="A18" s="34" t="s">
        <v>115</v>
      </c>
      <c r="B18" s="23">
        <v>632580957</v>
      </c>
      <c r="C18" s="23">
        <v>67150655</v>
      </c>
    </row>
    <row r="19" spans="1:8" ht="18" customHeight="1">
      <c r="A19" s="34" t="s">
        <v>116</v>
      </c>
      <c r="B19" s="23">
        <v>8461960</v>
      </c>
      <c r="C19" s="23">
        <v>2014248</v>
      </c>
    </row>
    <row r="20" spans="1:8" ht="18" customHeight="1">
      <c r="A20" s="35" t="s">
        <v>117</v>
      </c>
      <c r="B20" s="23"/>
      <c r="C20" s="23"/>
    </row>
    <row r="21" spans="1:8" ht="18" customHeight="1">
      <c r="A21" s="34" t="s">
        <v>118</v>
      </c>
      <c r="B21" s="23">
        <v>6523200</v>
      </c>
      <c r="C21" s="23">
        <v>1618124</v>
      </c>
      <c r="E21" s="33"/>
    </row>
    <row r="22" spans="1:8" ht="18" customHeight="1">
      <c r="A22" s="34" t="s">
        <v>119</v>
      </c>
      <c r="B22" s="23">
        <v>12017778</v>
      </c>
      <c r="C22" s="23">
        <v>2981091</v>
      </c>
      <c r="E22" s="33"/>
    </row>
    <row r="23" spans="1:8" ht="18" customHeight="1">
      <c r="A23" s="34" t="s">
        <v>120</v>
      </c>
      <c r="B23" s="23">
        <v>6000</v>
      </c>
      <c r="C23" s="23">
        <v>1488</v>
      </c>
      <c r="E23" s="33"/>
    </row>
    <row r="24" spans="1:8" ht="18" customHeight="1">
      <c r="A24" s="34" t="s">
        <v>121</v>
      </c>
      <c r="B24" s="23">
        <v>970527</v>
      </c>
      <c r="C24" s="23">
        <v>240746</v>
      </c>
      <c r="E24" s="33"/>
    </row>
    <row r="25" spans="1:8" ht="18" customHeight="1">
      <c r="A25" s="34" t="s">
        <v>122</v>
      </c>
      <c r="B25" s="23">
        <v>282070</v>
      </c>
      <c r="C25" s="23">
        <v>69969</v>
      </c>
      <c r="E25" s="33"/>
      <c r="H25" s="36"/>
    </row>
    <row r="26" spans="1:8" ht="18" customHeight="1">
      <c r="A26" s="34" t="s">
        <v>123</v>
      </c>
      <c r="B26" s="23">
        <v>279018096</v>
      </c>
      <c r="C26" s="23">
        <v>69212318</v>
      </c>
      <c r="E26" s="33"/>
      <c r="H26" s="36"/>
    </row>
    <row r="27" spans="1:8" ht="18" customHeight="1">
      <c r="A27" s="34" t="s">
        <v>124</v>
      </c>
      <c r="B27" s="23">
        <v>1001150</v>
      </c>
      <c r="C27" s="23">
        <v>248342</v>
      </c>
      <c r="E27" s="33"/>
    </row>
    <row r="28" spans="1:8" ht="18" customHeight="1">
      <c r="A28" s="34" t="s">
        <v>125</v>
      </c>
      <c r="B28" s="23">
        <v>380000</v>
      </c>
      <c r="C28" s="23">
        <v>94262</v>
      </c>
      <c r="E28" s="33"/>
    </row>
    <row r="29" spans="1:8" ht="18" customHeight="1">
      <c r="A29" s="35" t="s">
        <v>126</v>
      </c>
      <c r="B29" s="23">
        <v>23596378</v>
      </c>
      <c r="C29" s="23">
        <v>2504837</v>
      </c>
    </row>
    <row r="30" spans="1:8" ht="18" customHeight="1">
      <c r="A30" s="32" t="s">
        <v>127</v>
      </c>
      <c r="B30" s="23">
        <v>1005938</v>
      </c>
      <c r="C30" s="23">
        <v>249528</v>
      </c>
    </row>
    <row r="31" spans="1:8" ht="18" customHeight="1">
      <c r="A31" s="37"/>
      <c r="B31" s="38"/>
      <c r="C31" s="38"/>
    </row>
    <row r="32" spans="1:8" ht="18" customHeight="1" thickBot="1">
      <c r="A32" s="30" t="s">
        <v>105</v>
      </c>
      <c r="B32" s="31">
        <f>SUM(B10:B30)</f>
        <v>1205958439</v>
      </c>
      <c r="C32" s="31">
        <f>SUM(C10:C30)</f>
        <v>205947600</v>
      </c>
    </row>
    <row r="33" spans="1:4" ht="18" customHeight="1" thickTop="1">
      <c r="A33" s="39" t="s">
        <v>19</v>
      </c>
      <c r="B33" s="23">
        <f>SUM(B32,B8)</f>
        <v>1218114939</v>
      </c>
      <c r="C33" s="23">
        <f>SUM(C32,C8)</f>
        <v>205947600</v>
      </c>
    </row>
    <row r="34" spans="1:4">
      <c r="A34" s="40"/>
    </row>
    <row r="35" spans="1:4">
      <c r="D35" s="41"/>
    </row>
    <row r="36" spans="1:4">
      <c r="C36" s="41"/>
      <c r="D36" s="41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>
      <selection activeCell="A10" sqref="A10"/>
    </sheetView>
  </sheetViews>
  <sheetFormatPr defaultColWidth="8.875" defaultRowHeight="11.25"/>
  <cols>
    <col min="1" max="1" width="30.875" style="11" customWidth="1"/>
    <col min="2" max="3" width="19.875" style="11" customWidth="1"/>
    <col min="4" max="4" width="8.875" style="11"/>
    <col min="5" max="6" width="8.875" style="11" hidden="1" customWidth="1"/>
    <col min="7" max="16384" width="8.875" style="11"/>
  </cols>
  <sheetData>
    <row r="1" spans="1:5" ht="21">
      <c r="A1" s="10" t="s">
        <v>128</v>
      </c>
    </row>
    <row r="2" spans="1:5" ht="13.5">
      <c r="A2" s="12" t="s">
        <v>37</v>
      </c>
    </row>
    <row r="3" spans="1:5" ht="13.5">
      <c r="A3" s="12" t="s">
        <v>38</v>
      </c>
    </row>
    <row r="4" spans="1:5" ht="13.5">
      <c r="A4" s="11" t="s">
        <v>78</v>
      </c>
      <c r="C4" s="14" t="s">
        <v>41</v>
      </c>
    </row>
    <row r="5" spans="1:5" ht="22.5" customHeight="1">
      <c r="A5" s="15" t="s">
        <v>100</v>
      </c>
      <c r="B5" s="15" t="s">
        <v>101</v>
      </c>
      <c r="C5" s="15" t="s">
        <v>102</v>
      </c>
    </row>
    <row r="6" spans="1:5" ht="18" customHeight="1">
      <c r="A6" s="27" t="s">
        <v>103</v>
      </c>
      <c r="B6" s="28"/>
      <c r="C6" s="28"/>
    </row>
    <row r="7" spans="1:5" ht="18" customHeight="1">
      <c r="A7" s="29" t="s">
        <v>104</v>
      </c>
      <c r="B7" s="23">
        <v>12210500</v>
      </c>
      <c r="C7" s="23"/>
    </row>
    <row r="8" spans="1:5" ht="18" customHeight="1" thickBot="1">
      <c r="A8" s="30" t="s">
        <v>105</v>
      </c>
      <c r="B8" s="31">
        <f>SUM(B7)</f>
        <v>12210500</v>
      </c>
      <c r="C8" s="31">
        <f>SUM(C7)</f>
        <v>0</v>
      </c>
    </row>
    <row r="9" spans="1:5" ht="18" customHeight="1" thickTop="1">
      <c r="A9" s="27" t="s">
        <v>106</v>
      </c>
      <c r="B9" s="23"/>
      <c r="C9" s="23"/>
    </row>
    <row r="10" spans="1:5" ht="18" customHeight="1">
      <c r="A10" s="29" t="s">
        <v>129</v>
      </c>
      <c r="B10" s="23"/>
      <c r="C10" s="23"/>
    </row>
    <row r="11" spans="1:5" ht="18" customHeight="1">
      <c r="A11" s="32" t="s">
        <v>130</v>
      </c>
      <c r="B11" s="23">
        <v>116473972</v>
      </c>
      <c r="C11" s="23">
        <v>834984</v>
      </c>
    </row>
    <row r="12" spans="1:5" ht="18" customHeight="1">
      <c r="A12" s="32" t="s">
        <v>131</v>
      </c>
      <c r="B12" s="23">
        <v>5869491</v>
      </c>
      <c r="C12" s="23">
        <v>42077</v>
      </c>
    </row>
    <row r="13" spans="1:5" ht="18" customHeight="1">
      <c r="A13" s="32" t="s">
        <v>132</v>
      </c>
      <c r="B13" s="23">
        <v>35215252</v>
      </c>
      <c r="C13" s="23">
        <v>252453</v>
      </c>
    </row>
    <row r="14" spans="1:5" ht="18" customHeight="1">
      <c r="A14" s="32" t="s">
        <v>133</v>
      </c>
      <c r="B14" s="23">
        <v>3794896</v>
      </c>
      <c r="C14" s="23">
        <v>27205</v>
      </c>
    </row>
    <row r="15" spans="1:5" ht="18" customHeight="1">
      <c r="A15" s="32" t="s">
        <v>134</v>
      </c>
      <c r="B15" s="23">
        <v>7177227</v>
      </c>
      <c r="C15" s="23">
        <v>51452</v>
      </c>
    </row>
    <row r="16" spans="1:5" ht="18" customHeight="1">
      <c r="A16" s="32" t="s">
        <v>114</v>
      </c>
      <c r="B16" s="23">
        <v>587860</v>
      </c>
      <c r="C16" s="23">
        <v>4214</v>
      </c>
      <c r="E16" s="33"/>
    </row>
    <row r="17" spans="1:6" ht="18" customHeight="1">
      <c r="A17" s="34" t="s">
        <v>115</v>
      </c>
      <c r="B17" s="23">
        <v>231720189</v>
      </c>
      <c r="C17" s="23">
        <v>16505773</v>
      </c>
    </row>
    <row r="18" spans="1:6" ht="18" customHeight="1">
      <c r="A18" s="32" t="s">
        <v>116</v>
      </c>
      <c r="B18" s="23">
        <v>10470667</v>
      </c>
      <c r="C18" s="23">
        <v>28881</v>
      </c>
    </row>
    <row r="19" spans="1:6" ht="18" customHeight="1">
      <c r="A19" s="32" t="s">
        <v>135</v>
      </c>
      <c r="B19" s="23">
        <v>334501812</v>
      </c>
      <c r="C19" s="23">
        <v>10439317</v>
      </c>
    </row>
    <row r="20" spans="1:6" ht="18" customHeight="1">
      <c r="A20" s="32" t="s">
        <v>136</v>
      </c>
      <c r="B20" s="23">
        <v>483090076</v>
      </c>
      <c r="C20" s="23">
        <v>7735965</v>
      </c>
    </row>
    <row r="21" spans="1:6" ht="18" customHeight="1">
      <c r="A21" s="29" t="s">
        <v>137</v>
      </c>
      <c r="B21" s="23"/>
      <c r="C21" s="23"/>
    </row>
    <row r="22" spans="1:6" ht="18" customHeight="1">
      <c r="A22" s="32" t="s">
        <v>118</v>
      </c>
      <c r="B22" s="23">
        <v>588600</v>
      </c>
      <c r="C22" s="23">
        <v>4220</v>
      </c>
      <c r="E22" s="33">
        <f t="shared" ref="E22:E31" si="0">B22/$B$30</f>
        <v>8.7164101303463165E-2</v>
      </c>
      <c r="F22" s="11">
        <v>588600</v>
      </c>
    </row>
    <row r="23" spans="1:6" ht="18" customHeight="1">
      <c r="A23" s="32" t="s">
        <v>119</v>
      </c>
      <c r="B23" s="23">
        <v>14236155</v>
      </c>
      <c r="C23" s="23">
        <v>102057</v>
      </c>
      <c r="E23" s="33">
        <f t="shared" si="0"/>
        <v>2.1081917373289225</v>
      </c>
      <c r="F23" s="11">
        <v>14236155</v>
      </c>
    </row>
    <row r="24" spans="1:6" ht="18" customHeight="1">
      <c r="A24" s="32" t="s">
        <v>138</v>
      </c>
      <c r="B24" s="23">
        <v>12600</v>
      </c>
      <c r="C24" s="23">
        <v>90</v>
      </c>
      <c r="E24" s="33">
        <f t="shared" si="0"/>
        <v>1.8658981930404959E-3</v>
      </c>
      <c r="F24" s="11">
        <v>12600</v>
      </c>
    </row>
    <row r="25" spans="1:6" ht="18" customHeight="1">
      <c r="A25" s="32" t="s">
        <v>139</v>
      </c>
      <c r="B25" s="23">
        <v>1346746</v>
      </c>
      <c r="C25" s="23">
        <v>9655</v>
      </c>
      <c r="E25" s="33">
        <f t="shared" si="0"/>
        <v>0.19943578792734251</v>
      </c>
      <c r="F25" s="11">
        <v>1346746</v>
      </c>
    </row>
    <row r="26" spans="1:6" ht="18" customHeight="1">
      <c r="A26" s="32" t="s">
        <v>121</v>
      </c>
      <c r="B26" s="23">
        <v>676216</v>
      </c>
      <c r="C26" s="23">
        <v>4848</v>
      </c>
      <c r="E26" s="33">
        <f t="shared" si="0"/>
        <v>0.10013890575437079</v>
      </c>
      <c r="F26" s="11">
        <v>676216</v>
      </c>
    </row>
    <row r="27" spans="1:6" ht="18" customHeight="1">
      <c r="A27" s="32" t="s">
        <v>122</v>
      </c>
      <c r="B27" s="23">
        <v>7880</v>
      </c>
      <c r="C27" s="23">
        <v>56</v>
      </c>
      <c r="E27" s="33">
        <f t="shared" si="0"/>
        <v>1.166926806441199E-3</v>
      </c>
      <c r="F27" s="11">
        <v>7880</v>
      </c>
    </row>
    <row r="28" spans="1:6" ht="18" customHeight="1">
      <c r="A28" s="32" t="s">
        <v>123</v>
      </c>
      <c r="B28" s="23">
        <v>57074689</v>
      </c>
      <c r="C28" s="23">
        <v>409160</v>
      </c>
      <c r="E28" s="33">
        <f t="shared" si="0"/>
        <v>8.4520284978927194</v>
      </c>
      <c r="F28" s="11">
        <v>57074689</v>
      </c>
    </row>
    <row r="29" spans="1:6" ht="18" customHeight="1">
      <c r="A29" s="32" t="s">
        <v>124</v>
      </c>
      <c r="B29" s="23">
        <v>42000</v>
      </c>
      <c r="C29" s="23">
        <v>301</v>
      </c>
      <c r="E29" s="33">
        <f t="shared" si="0"/>
        <v>6.2196606434683195E-3</v>
      </c>
      <c r="F29" s="11">
        <v>42000</v>
      </c>
    </row>
    <row r="30" spans="1:6" ht="18" customHeight="1">
      <c r="A30" s="32" t="s">
        <v>140</v>
      </c>
      <c r="B30" s="23">
        <v>6752780</v>
      </c>
      <c r="C30" s="23">
        <v>48410</v>
      </c>
      <c r="E30" s="33">
        <f t="shared" si="0"/>
        <v>1</v>
      </c>
      <c r="F30" s="11">
        <v>6752780</v>
      </c>
    </row>
    <row r="31" spans="1:6" ht="18" customHeight="1">
      <c r="A31" s="34" t="s">
        <v>125</v>
      </c>
      <c r="B31" s="23">
        <v>1415000</v>
      </c>
      <c r="C31" s="23">
        <v>10144</v>
      </c>
      <c r="E31" s="33">
        <f t="shared" si="0"/>
        <v>0.20954332882161125</v>
      </c>
      <c r="F31" s="11">
        <v>1415000</v>
      </c>
    </row>
    <row r="32" spans="1:6" ht="18" customHeight="1">
      <c r="A32" s="34" t="s">
        <v>141</v>
      </c>
      <c r="B32" s="23">
        <v>1860180</v>
      </c>
      <c r="C32" s="23">
        <v>132503</v>
      </c>
    </row>
    <row r="33" spans="1:6" ht="18" customHeight="1">
      <c r="A33" s="37" t="s">
        <v>142</v>
      </c>
      <c r="B33" s="23">
        <v>647609</v>
      </c>
      <c r="C33" s="38">
        <v>4642</v>
      </c>
      <c r="F33" s="11">
        <v>647609</v>
      </c>
    </row>
    <row r="34" spans="1:6" ht="18" customHeight="1">
      <c r="A34" s="37"/>
      <c r="B34" s="38"/>
      <c r="C34" s="38"/>
    </row>
    <row r="35" spans="1:6" ht="18" customHeight="1" thickBot="1">
      <c r="A35" s="30" t="s">
        <v>105</v>
      </c>
      <c r="B35" s="31">
        <f>SUM(B10:B33)</f>
        <v>1313561897</v>
      </c>
      <c r="C35" s="31">
        <f>SUM(C10:C33)</f>
        <v>36648407</v>
      </c>
    </row>
    <row r="36" spans="1:6" ht="18" customHeight="1" thickTop="1">
      <c r="A36" s="39" t="s">
        <v>19</v>
      </c>
      <c r="B36" s="23">
        <f>SUM(B35,B8)</f>
        <v>1325772397</v>
      </c>
      <c r="C36" s="23">
        <f>SUM(C35,C8)</f>
        <v>36648407</v>
      </c>
    </row>
    <row r="37" spans="1:6">
      <c r="A37" s="40"/>
    </row>
    <row r="38" spans="1:6">
      <c r="A38" s="40"/>
      <c r="D38" s="41"/>
    </row>
    <row r="39" spans="1:6">
      <c r="C39" s="41"/>
      <c r="D39" s="41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C13" sqref="C13"/>
    </sheetView>
  </sheetViews>
  <sheetFormatPr defaultColWidth="8.875" defaultRowHeight="11.25"/>
  <cols>
    <col min="1" max="1" width="20.875" style="42" customWidth="1"/>
    <col min="2" max="2" width="14.875" style="42" customWidth="1"/>
    <col min="3" max="3" width="16.875" style="42" customWidth="1"/>
    <col min="4" max="11" width="14.875" style="42" customWidth="1"/>
    <col min="12" max="16384" width="8.875" style="42"/>
  </cols>
  <sheetData>
    <row r="1" spans="1:11" ht="21">
      <c r="A1" s="83" t="s">
        <v>143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3.5">
      <c r="A2" s="43" t="s">
        <v>144</v>
      </c>
      <c r="B2" s="43"/>
      <c r="C2" s="43"/>
      <c r="D2" s="43"/>
      <c r="E2" s="43"/>
      <c r="F2" s="43"/>
      <c r="G2" s="43"/>
      <c r="H2" s="43"/>
      <c r="I2" s="43"/>
      <c r="J2" s="43"/>
      <c r="K2" s="44" t="s">
        <v>38</v>
      </c>
    </row>
    <row r="3" spans="1:11" ht="13.5">
      <c r="A3" s="43" t="s">
        <v>145</v>
      </c>
      <c r="B3" s="43"/>
      <c r="C3" s="43"/>
      <c r="D3" s="43"/>
      <c r="E3" s="43"/>
      <c r="F3" s="43"/>
      <c r="G3" s="43"/>
      <c r="H3" s="43"/>
      <c r="I3" s="43"/>
      <c r="J3" s="43"/>
      <c r="K3" s="44" t="s">
        <v>146</v>
      </c>
    </row>
    <row r="4" spans="1:11" ht="22.5" customHeight="1">
      <c r="A4" s="84" t="s">
        <v>79</v>
      </c>
      <c r="B4" s="85" t="s">
        <v>147</v>
      </c>
      <c r="C4" s="45"/>
      <c r="D4" s="84" t="s">
        <v>148</v>
      </c>
      <c r="E4" s="86" t="s">
        <v>149</v>
      </c>
      <c r="F4" s="84" t="s">
        <v>150</v>
      </c>
      <c r="G4" s="86" t="s">
        <v>151</v>
      </c>
      <c r="H4" s="87" t="s">
        <v>152</v>
      </c>
      <c r="I4" s="46"/>
      <c r="J4" s="47"/>
      <c r="K4" s="84" t="s">
        <v>83</v>
      </c>
    </row>
    <row r="5" spans="1:11" ht="22.5" customHeight="1">
      <c r="A5" s="84"/>
      <c r="B5" s="84"/>
      <c r="C5" s="48" t="s">
        <v>153</v>
      </c>
      <c r="D5" s="84"/>
      <c r="E5" s="84"/>
      <c r="F5" s="84"/>
      <c r="G5" s="84"/>
      <c r="H5" s="84"/>
      <c r="I5" s="49" t="s">
        <v>154</v>
      </c>
      <c r="J5" s="49" t="s">
        <v>155</v>
      </c>
      <c r="K5" s="84"/>
    </row>
    <row r="6" spans="1:11" ht="22.5" customHeight="1">
      <c r="A6" s="50" t="s">
        <v>156</v>
      </c>
      <c r="B6" s="51"/>
      <c r="C6" s="52"/>
      <c r="D6" s="51"/>
      <c r="E6" s="51"/>
      <c r="F6" s="51"/>
      <c r="G6" s="51"/>
      <c r="H6" s="51"/>
      <c r="I6" s="51"/>
      <c r="J6" s="51"/>
      <c r="K6" s="51"/>
    </row>
    <row r="7" spans="1:11" ht="22.5" customHeight="1">
      <c r="A7" s="50" t="s">
        <v>157</v>
      </c>
      <c r="B7" s="53">
        <f>SUM(D7:H7)+K7</f>
        <v>457869016</v>
      </c>
      <c r="C7" s="54">
        <v>27307887</v>
      </c>
      <c r="D7" s="53">
        <v>408760509</v>
      </c>
      <c r="E7" s="53"/>
      <c r="F7" s="53"/>
      <c r="G7" s="53">
        <v>49033500</v>
      </c>
      <c r="H7" s="53"/>
      <c r="I7" s="53"/>
      <c r="J7" s="53"/>
      <c r="K7" s="53">
        <v>75007</v>
      </c>
    </row>
    <row r="8" spans="1:11" ht="22.5" customHeight="1">
      <c r="A8" s="50" t="s">
        <v>158</v>
      </c>
      <c r="B8" s="53">
        <f t="shared" ref="B8:B11" si="0">SUM(D8:H8)+K8</f>
        <v>10828046671</v>
      </c>
      <c r="C8" s="54">
        <v>431508551</v>
      </c>
      <c r="D8" s="53">
        <v>8099664817</v>
      </c>
      <c r="E8" s="53">
        <v>27499104</v>
      </c>
      <c r="F8" s="53">
        <v>2604632750</v>
      </c>
      <c r="G8" s="53">
        <v>7850000</v>
      </c>
      <c r="H8" s="53"/>
      <c r="I8" s="53"/>
      <c r="J8" s="53"/>
      <c r="K8" s="53">
        <v>88400000</v>
      </c>
    </row>
    <row r="9" spans="1:11" ht="22.5" customHeight="1">
      <c r="A9" s="50" t="s">
        <v>159</v>
      </c>
      <c r="B9" s="53">
        <f t="shared" si="0"/>
        <v>7825151</v>
      </c>
      <c r="C9" s="54">
        <v>1112255</v>
      </c>
      <c r="D9" s="53">
        <v>7662651</v>
      </c>
      <c r="E9" s="53"/>
      <c r="F9" s="53"/>
      <c r="G9" s="53">
        <v>162500</v>
      </c>
      <c r="H9" s="53"/>
      <c r="I9" s="53"/>
      <c r="J9" s="53"/>
      <c r="K9" s="53"/>
    </row>
    <row r="10" spans="1:11" ht="22.5" customHeight="1">
      <c r="A10" s="50" t="s">
        <v>160</v>
      </c>
      <c r="B10" s="53">
        <f t="shared" si="0"/>
        <v>5101524363</v>
      </c>
      <c r="C10" s="54">
        <v>408966829</v>
      </c>
      <c r="D10" s="53">
        <v>3582555657</v>
      </c>
      <c r="E10" s="53">
        <v>533864894</v>
      </c>
      <c r="F10" s="53">
        <v>624510750</v>
      </c>
      <c r="G10" s="53">
        <v>22705000</v>
      </c>
      <c r="H10" s="53"/>
      <c r="I10" s="53"/>
      <c r="J10" s="53"/>
      <c r="K10" s="53">
        <v>337888062</v>
      </c>
    </row>
    <row r="11" spans="1:11" ht="22.5" customHeight="1">
      <c r="A11" s="50" t="s">
        <v>161</v>
      </c>
      <c r="B11" s="53">
        <f t="shared" si="0"/>
        <v>7011662258</v>
      </c>
      <c r="C11" s="54">
        <v>579667173</v>
      </c>
      <c r="D11" s="53">
        <v>7101711</v>
      </c>
      <c r="E11" s="53">
        <v>1727668639</v>
      </c>
      <c r="F11" s="53">
        <v>3428048000</v>
      </c>
      <c r="G11" s="53">
        <v>283182750</v>
      </c>
      <c r="H11" s="53"/>
      <c r="I11" s="53"/>
      <c r="J11" s="53"/>
      <c r="K11" s="53">
        <v>1565661158</v>
      </c>
    </row>
    <row r="12" spans="1:11" ht="22.5" customHeight="1">
      <c r="A12" s="50" t="s">
        <v>22</v>
      </c>
      <c r="B12" s="53">
        <f>2218420368+42006976526-61977703</f>
        <v>44163419191</v>
      </c>
      <c r="C12" s="54">
        <f>57610167+2787241140</f>
        <v>2844851307</v>
      </c>
      <c r="D12" s="53">
        <f>610301174+16325367896+2843270242</f>
        <v>19778939312</v>
      </c>
      <c r="E12" s="53">
        <f>431993872+18799105533</f>
        <v>19231099405</v>
      </c>
      <c r="F12" s="53">
        <f>665250000+2409181000</f>
        <v>3074431000</v>
      </c>
      <c r="G12" s="53">
        <f>87798250+1564480800</f>
        <v>1652279050</v>
      </c>
      <c r="H12" s="53"/>
      <c r="I12" s="53"/>
      <c r="J12" s="53"/>
      <c r="K12" s="53">
        <f>423077072+3593352</f>
        <v>426670424</v>
      </c>
    </row>
    <row r="13" spans="1:11" ht="22.5" customHeight="1">
      <c r="A13" s="50" t="s">
        <v>162</v>
      </c>
      <c r="B13" s="53"/>
      <c r="C13" s="54"/>
      <c r="D13" s="53"/>
      <c r="E13" s="53"/>
      <c r="F13" s="53"/>
      <c r="G13" s="53">
        <f t="shared" ref="G13" si="1">B13-D13</f>
        <v>0</v>
      </c>
      <c r="H13" s="53"/>
      <c r="I13" s="53"/>
      <c r="J13" s="53"/>
      <c r="K13" s="53"/>
    </row>
    <row r="14" spans="1:11" ht="22.5" customHeight="1">
      <c r="A14" s="50" t="s">
        <v>163</v>
      </c>
      <c r="B14" s="53">
        <f t="shared" ref="B14:B17" si="2">SUM(D14:H14)+K14</f>
        <v>21758643328</v>
      </c>
      <c r="C14" s="54">
        <v>1992011043</v>
      </c>
      <c r="D14" s="53">
        <v>3873555226</v>
      </c>
      <c r="E14" s="53">
        <v>17166854102</v>
      </c>
      <c r="F14" s="53">
        <v>311819000</v>
      </c>
      <c r="G14" s="53">
        <v>406415000</v>
      </c>
      <c r="H14" s="53"/>
      <c r="I14" s="53"/>
      <c r="J14" s="53"/>
      <c r="K14" s="53"/>
    </row>
    <row r="15" spans="1:11" ht="22.5" customHeight="1">
      <c r="A15" s="50" t="s">
        <v>164</v>
      </c>
      <c r="B15" s="53">
        <f t="shared" si="2"/>
        <v>93628849</v>
      </c>
      <c r="C15" s="54">
        <v>45404299</v>
      </c>
      <c r="D15" s="53">
        <v>93628849</v>
      </c>
      <c r="E15" s="53"/>
      <c r="F15" s="53"/>
      <c r="G15" s="53"/>
      <c r="H15" s="53"/>
      <c r="I15" s="53"/>
      <c r="J15" s="53"/>
      <c r="K15" s="53"/>
    </row>
    <row r="16" spans="1:11" ht="22.5" customHeight="1">
      <c r="A16" s="50" t="s">
        <v>165</v>
      </c>
      <c r="B16" s="53">
        <f t="shared" si="2"/>
        <v>2596282000</v>
      </c>
      <c r="C16" s="54">
        <v>451912000</v>
      </c>
      <c r="D16" s="53"/>
      <c r="E16" s="53"/>
      <c r="F16" s="53">
        <v>1557462000</v>
      </c>
      <c r="G16" s="53">
        <v>1038820000</v>
      </c>
      <c r="H16" s="53"/>
      <c r="I16" s="53"/>
      <c r="J16" s="53"/>
      <c r="K16" s="53"/>
    </row>
    <row r="17" spans="1:11" ht="22.5" customHeight="1">
      <c r="A17" s="50" t="s">
        <v>22</v>
      </c>
      <c r="B17" s="53">
        <f t="shared" si="2"/>
        <v>2063782187</v>
      </c>
      <c r="C17" s="54">
        <f>57610167+20472323</f>
        <v>78082490</v>
      </c>
      <c r="D17" s="53">
        <v>895000000</v>
      </c>
      <c r="E17" s="53">
        <v>99000000</v>
      </c>
      <c r="F17" s="53">
        <v>41200000</v>
      </c>
      <c r="G17" s="53"/>
      <c r="H17" s="53"/>
      <c r="I17" s="53"/>
      <c r="J17" s="53"/>
      <c r="K17" s="53">
        <f>966604484+61977703</f>
        <v>1028582187</v>
      </c>
    </row>
    <row r="18" spans="1:11" ht="22.5" customHeight="1">
      <c r="A18" s="50" t="s">
        <v>166</v>
      </c>
      <c r="B18" s="53"/>
      <c r="C18" s="54"/>
      <c r="D18" s="53"/>
      <c r="E18" s="53"/>
      <c r="F18" s="53"/>
      <c r="G18" s="53"/>
      <c r="H18" s="53"/>
      <c r="I18" s="53"/>
      <c r="J18" s="53"/>
      <c r="K18" s="53"/>
    </row>
    <row r="19" spans="1:11" ht="22.5" customHeight="1">
      <c r="A19" s="55" t="s">
        <v>19</v>
      </c>
      <c r="B19" s="53">
        <f>SUM(B6:B18)</f>
        <v>94082683014</v>
      </c>
      <c r="C19" s="54">
        <v>7695109803</v>
      </c>
      <c r="D19" s="53">
        <f>SUM(D6:D18)</f>
        <v>36746868732</v>
      </c>
      <c r="E19" s="53">
        <f>SUM(E6:E18)</f>
        <v>38785986144</v>
      </c>
      <c r="F19" s="53">
        <f t="shared" ref="F19:J19" si="3">SUM(F6:F18)</f>
        <v>11642103500</v>
      </c>
      <c r="G19" s="53">
        <f t="shared" si="3"/>
        <v>3460447800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>SUM(K6:K18)</f>
        <v>3447276838</v>
      </c>
    </row>
    <row r="20" spans="1:11">
      <c r="B20" s="56"/>
      <c r="C20" s="56"/>
    </row>
    <row r="21" spans="1:11">
      <c r="B21" s="57"/>
    </row>
    <row r="22" spans="1:11">
      <c r="D22" s="58"/>
    </row>
    <row r="23" spans="1:11">
      <c r="C23" s="57"/>
    </row>
    <row r="24" spans="1:11">
      <c r="B24" s="57"/>
    </row>
    <row r="31" spans="1:11">
      <c r="A31" s="56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4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"/>
    </sheetView>
  </sheetViews>
  <sheetFormatPr defaultColWidth="8.875" defaultRowHeight="11.25"/>
  <cols>
    <col min="1" max="1" width="22.875" style="42" customWidth="1"/>
    <col min="2" max="9" width="12.875" style="42" customWidth="1"/>
    <col min="10" max="10" width="13.625" style="42" customWidth="1"/>
    <col min="11" max="11" width="8.875" style="42"/>
    <col min="12" max="12" width="11.875" style="42" bestFit="1" customWidth="1"/>
    <col min="13" max="13" width="10.25" style="42" bestFit="1" customWidth="1"/>
    <col min="14" max="16384" width="8.875" style="42"/>
  </cols>
  <sheetData>
    <row r="1" spans="1:9" ht="21">
      <c r="A1" s="83" t="s">
        <v>167</v>
      </c>
      <c r="B1" s="83"/>
      <c r="C1" s="83"/>
      <c r="D1" s="83"/>
      <c r="E1" s="83"/>
      <c r="F1" s="83"/>
      <c r="G1" s="83"/>
      <c r="H1" s="83"/>
      <c r="I1" s="83"/>
    </row>
    <row r="2" spans="1:9" ht="13.5">
      <c r="A2" s="43" t="s">
        <v>144</v>
      </c>
      <c r="B2" s="43"/>
      <c r="C2" s="43"/>
      <c r="D2" s="43"/>
      <c r="E2" s="43"/>
      <c r="F2" s="43"/>
      <c r="G2" s="43"/>
      <c r="H2" s="43"/>
      <c r="I2" s="44" t="s">
        <v>38</v>
      </c>
    </row>
    <row r="3" spans="1:9" ht="13.5">
      <c r="A3" s="43" t="s">
        <v>168</v>
      </c>
      <c r="B3" s="43"/>
      <c r="C3" s="43"/>
      <c r="D3" s="43"/>
      <c r="E3" s="43"/>
      <c r="F3" s="43"/>
      <c r="G3" s="43"/>
      <c r="H3" s="43"/>
      <c r="I3" s="44" t="s">
        <v>146</v>
      </c>
    </row>
    <row r="4" spans="1:9" ht="37.5" customHeight="1">
      <c r="A4" s="48" t="s">
        <v>169</v>
      </c>
      <c r="B4" s="49" t="s">
        <v>170</v>
      </c>
      <c r="C4" s="59" t="s">
        <v>171</v>
      </c>
      <c r="D4" s="59" t="s">
        <v>172</v>
      </c>
      <c r="E4" s="59" t="s">
        <v>173</v>
      </c>
      <c r="F4" s="59" t="s">
        <v>174</v>
      </c>
      <c r="G4" s="59" t="s">
        <v>175</v>
      </c>
      <c r="H4" s="49" t="s">
        <v>176</v>
      </c>
      <c r="I4" s="59" t="s">
        <v>177</v>
      </c>
    </row>
    <row r="5" spans="1:9" ht="18" customHeight="1">
      <c r="A5" s="60">
        <f>SUM(B5:H5)</f>
        <v>94082683014</v>
      </c>
      <c r="B5" s="61">
        <v>72326759186</v>
      </c>
      <c r="C5" s="62">
        <v>11305137598</v>
      </c>
      <c r="D5" s="62">
        <v>8183845053</v>
      </c>
      <c r="E5" s="62">
        <v>826999923</v>
      </c>
      <c r="F5" s="62">
        <v>668126457</v>
      </c>
      <c r="G5" s="62">
        <v>373942469</v>
      </c>
      <c r="H5" s="62">
        <v>397872328</v>
      </c>
      <c r="I5" s="63">
        <v>9.2884729356088967E-3</v>
      </c>
    </row>
    <row r="10" spans="1:9" ht="18" customHeight="1"/>
    <row r="15" spans="1:9" ht="25.5" customHeight="1"/>
    <row r="20" spans="1:1" ht="20.25" customHeight="1"/>
    <row r="22" spans="1:1">
      <c r="A22" s="58"/>
    </row>
  </sheetData>
  <mergeCells count="1">
    <mergeCell ref="A1:I1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Normal="100" workbookViewId="0">
      <selection sqref="A1:J1"/>
    </sheetView>
  </sheetViews>
  <sheetFormatPr defaultColWidth="8.875" defaultRowHeight="11.25"/>
  <cols>
    <col min="1" max="1" width="22.875" style="42" customWidth="1"/>
    <col min="2" max="10" width="12.875" style="42" customWidth="1"/>
    <col min="11" max="16384" width="8.875" style="42"/>
  </cols>
  <sheetData>
    <row r="1" spans="1:10" ht="21">
      <c r="A1" s="83" t="s">
        <v>178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3.5">
      <c r="A2" s="43" t="s">
        <v>144</v>
      </c>
      <c r="B2" s="43"/>
      <c r="C2" s="43"/>
      <c r="D2" s="43"/>
      <c r="E2" s="43"/>
      <c r="F2" s="43"/>
      <c r="G2" s="43"/>
      <c r="H2" s="43"/>
      <c r="I2" s="43"/>
      <c r="J2" s="44" t="s">
        <v>38</v>
      </c>
    </row>
    <row r="3" spans="1:10" ht="13.5">
      <c r="A3" s="43" t="s">
        <v>168</v>
      </c>
      <c r="B3" s="43"/>
      <c r="C3" s="43"/>
      <c r="D3" s="43"/>
      <c r="E3" s="43"/>
      <c r="F3" s="43"/>
      <c r="G3" s="43"/>
      <c r="H3" s="43"/>
      <c r="I3" s="43"/>
      <c r="J3" s="44" t="s">
        <v>146</v>
      </c>
    </row>
    <row r="4" spans="1:10" ht="22.5" customHeight="1">
      <c r="A4" s="48" t="s">
        <v>169</v>
      </c>
      <c r="B4" s="49" t="s">
        <v>179</v>
      </c>
      <c r="C4" s="59" t="s">
        <v>180</v>
      </c>
      <c r="D4" s="59" t="s">
        <v>181</v>
      </c>
      <c r="E4" s="59" t="s">
        <v>182</v>
      </c>
      <c r="F4" s="59" t="s">
        <v>183</v>
      </c>
      <c r="G4" s="59" t="s">
        <v>184</v>
      </c>
      <c r="H4" s="59" t="s">
        <v>185</v>
      </c>
      <c r="I4" s="59" t="s">
        <v>186</v>
      </c>
      <c r="J4" s="49" t="s">
        <v>187</v>
      </c>
    </row>
    <row r="5" spans="1:10" ht="18" customHeight="1">
      <c r="A5" s="64">
        <f>SUM(B5:J5)</f>
        <v>94082683014</v>
      </c>
      <c r="B5" s="65">
        <v>9371821812</v>
      </c>
      <c r="C5" s="18">
        <v>7096126845</v>
      </c>
      <c r="D5" s="18">
        <v>7209192420</v>
      </c>
      <c r="E5" s="18">
        <v>7336165741</v>
      </c>
      <c r="F5" s="18">
        <v>8315165217</v>
      </c>
      <c r="G5" s="18">
        <v>28761996786</v>
      </c>
      <c r="H5" s="18">
        <v>15021527729</v>
      </c>
      <c r="I5" s="18">
        <v>7102902380</v>
      </c>
      <c r="J5" s="18">
        <v>3867784084</v>
      </c>
    </row>
    <row r="7" spans="1:10">
      <c r="A7" s="56"/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投資及び出資金の明細（全体会計)円単位</vt:lpstr>
      <vt:lpstr>基金の明細（全体会計）円単位</vt:lpstr>
      <vt:lpstr>長期延滞債権の明細（全体会計）円単位</vt:lpstr>
      <vt:lpstr>未収金の明細（全体会計）円単位</vt:lpstr>
      <vt:lpstr>地方債等（借入先別）の明細(全体会計)円単位</vt:lpstr>
      <vt:lpstr>地方債等（利率別）の明細(全体会計)円単位</vt:lpstr>
      <vt:lpstr>地方債等（返済期間別）の明細(全体会計)円単位</vt:lpstr>
      <vt:lpstr>引当金の明細（全体会計）円単位</vt:lpstr>
      <vt:lpstr>補助金等の明細　円単位</vt:lpstr>
      <vt:lpstr>財源の明細（全体会計）円単位</vt:lpstr>
      <vt:lpstr>財源情報の明細（全体会計）円単位</vt:lpstr>
      <vt:lpstr>資金の明細（全体会計）円単位</vt:lpstr>
      <vt:lpstr>'財源の明細（全体会計）円単位'!Print_Area</vt:lpstr>
      <vt:lpstr>'補助金等の明細　円単位'!Print_Area</vt:lpstr>
      <vt:lpstr>'財源の明細（全体会計）円単位'!Print_Titles</vt:lpstr>
      <vt:lpstr>'補助金等の明細　円単位'!Print_Titles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門真市</cp:lastModifiedBy>
  <dcterms:modified xsi:type="dcterms:W3CDTF">2024-04-24T02:14:49Z</dcterms:modified>
</cp:coreProperties>
</file>