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3.4\所属専用\財政課\財政G\R6\04公会計\01公会計\08公会計業務委託\04成果品一式\（２）附属明細書データ 【一般会計等・全体会計・連結会計】\一般会計等\"/>
    </mc:Choice>
  </mc:AlternateContent>
  <xr:revisionPtr revIDLastSave="0" documentId="8_{861B8670-D925-40D3-905F-CE614D9B0F06}" xr6:coauthVersionLast="36" xr6:coauthVersionMax="36" xr10:uidLastSave="{00000000-0000-0000-0000-000000000000}"/>
  <bookViews>
    <workbookView xWindow="0" yWindow="0" windowWidth="28800" windowHeight="12240" xr2:uid="{A965CA9A-6435-4A4E-B8A8-3DBA53610D6E}"/>
  </bookViews>
  <sheets>
    <sheet name="有形固定資産の明細（一般会計等）_円単位" sheetId="1" r:id="rId1"/>
    <sheet name="有形固定資産に係る行政目的別の明細（一般会計等）_円単位" sheetId="2" r:id="rId2"/>
    <sheet name="投資及び出資金の明細（一般会計等)_円単位" sheetId="3" r:id="rId3"/>
    <sheet name="基金の明細（一般会計等）_円単位" sheetId="4" r:id="rId4"/>
    <sheet name="長期延滞債権の明細（一般会計等）_円単位" sheetId="5" r:id="rId5"/>
    <sheet name="未収金の明細（一般会計等）_円単位" sheetId="6" r:id="rId6"/>
    <sheet name="地方債等（借入先別）の明細_一般会計等_円単位" sheetId="7" r:id="rId7"/>
    <sheet name="地方債等（利率別）の明細_一般会計等_円単位" sheetId="8" r:id="rId8"/>
    <sheet name="地方債等（返済期間別）の明細_一般会計等_円単位" sheetId="9" r:id="rId9"/>
    <sheet name="引当金の明細（一般会計等）円単位" sheetId="10" r:id="rId10"/>
    <sheet name="補助金等の明細（一般会計等）_円単位" sheetId="11" r:id="rId11"/>
    <sheet name="財源の明細_一般会計等_円単位" sheetId="12" r:id="rId12"/>
    <sheet name="財源情報の明細（一般会計等）_円単位" sheetId="14" r:id="rId13"/>
    <sheet name="資金の明細（一般会計等）_円単位" sheetId="13" r:id="rId14"/>
  </sheets>
  <definedNames>
    <definedName name="_xlnm._FilterDatabase" localSheetId="11" hidden="1">財源の明細_一般会計等_円単位!$A$5:$E$27</definedName>
    <definedName name="_xlnm._FilterDatabase" localSheetId="10" hidden="1">'補助金等の明細（一般会計等）_円単位'!$A$6:$E$24</definedName>
    <definedName name="_xlnm.Print_Area" localSheetId="7">'地方債等（利率別）の明細_一般会計等_円単位'!$A$1:$I$7</definedName>
    <definedName name="_xlnm.Print_Area" localSheetId="10">'補助金等の明細（一般会計等）_円単位'!$A$1:$E$25</definedName>
    <definedName name="_xlnm.Print_Titles" localSheetId="10">'補助金等の明細（一般会計等）_円単位'!$1:$5</definedName>
    <definedName name="_xlnm.Print_Titles" localSheetId="1">'有形固定資産に係る行政目的別の明細（一般会計等）_円単位'!$1:$5</definedName>
    <definedName name="_xlnm.Print_Titles" localSheetId="0">'有形固定資産の明細（一般会計等）_円単位'!$1:$5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4" l="1"/>
  <c r="E9" i="14"/>
  <c r="E8" i="14"/>
  <c r="D7" i="14"/>
  <c r="C7" i="14"/>
  <c r="E7" i="14" s="1"/>
  <c r="E10" i="14" s="1"/>
  <c r="B10" i="14" s="1"/>
  <c r="B11" i="14" s="1"/>
  <c r="B8" i="13"/>
  <c r="E64" i="12"/>
  <c r="E63" i="12"/>
  <c r="E65" i="12" s="1"/>
  <c r="E61" i="12"/>
  <c r="E60" i="12"/>
  <c r="E62" i="12" s="1"/>
  <c r="E66" i="12" s="1"/>
  <c r="E58" i="12"/>
  <c r="E59" i="12" s="1"/>
  <c r="E55" i="12"/>
  <c r="E56" i="12" s="1"/>
  <c r="E57" i="12" s="1"/>
  <c r="E52" i="12"/>
  <c r="E49" i="12"/>
  <c r="E45" i="12"/>
  <c r="E46" i="12" s="1"/>
  <c r="E47" i="12" s="1"/>
  <c r="E42" i="12"/>
  <c r="E39" i="12"/>
  <c r="E35" i="12"/>
  <c r="E32" i="12"/>
  <c r="E36" i="12" s="1"/>
  <c r="E29" i="12"/>
  <c r="E37" i="12" s="1"/>
  <c r="E25" i="12"/>
  <c r="E22" i="12"/>
  <c r="E26" i="12" s="1"/>
  <c r="E27" i="12" s="1"/>
  <c r="E19" i="12"/>
  <c r="D23" i="11"/>
  <c r="D15" i="11"/>
  <c r="D24" i="11" s="1"/>
  <c r="E11" i="10"/>
  <c r="D11" i="10"/>
  <c r="C11" i="10"/>
  <c r="B11" i="10"/>
  <c r="F10" i="10"/>
  <c r="F9" i="10"/>
  <c r="F8" i="10"/>
  <c r="F7" i="10"/>
  <c r="F11" i="10" s="1"/>
  <c r="B24" i="6"/>
  <c r="B23" i="6"/>
  <c r="C22" i="6"/>
  <c r="C21" i="6"/>
  <c r="C20" i="6"/>
  <c r="C19" i="6"/>
  <c r="C18" i="6"/>
  <c r="C16" i="6"/>
  <c r="C15" i="6"/>
  <c r="C14" i="6"/>
  <c r="C13" i="6"/>
  <c r="C12" i="6"/>
  <c r="C11" i="6"/>
  <c r="C23" i="6" s="1"/>
  <c r="C24" i="6" s="1"/>
  <c r="C8" i="6"/>
  <c r="B8" i="6"/>
  <c r="B22" i="5"/>
  <c r="B23" i="5" s="1"/>
  <c r="C20" i="5"/>
  <c r="C19" i="5"/>
  <c r="C18" i="5"/>
  <c r="C16" i="5"/>
  <c r="C15" i="5"/>
  <c r="C14" i="5"/>
  <c r="C13" i="5"/>
  <c r="C12" i="5"/>
  <c r="C22" i="5" s="1"/>
  <c r="C23" i="5" s="1"/>
  <c r="C11" i="5"/>
  <c r="C8" i="5"/>
  <c r="B8" i="5"/>
  <c r="G18" i="4"/>
  <c r="E18" i="4"/>
  <c r="D18" i="4"/>
  <c r="C18" i="4"/>
  <c r="B18" i="4"/>
  <c r="F17" i="4"/>
  <c r="F16" i="4"/>
  <c r="F15" i="4"/>
  <c r="F14" i="4"/>
  <c r="F13" i="4"/>
  <c r="F12" i="4"/>
  <c r="F11" i="4"/>
  <c r="F10" i="4"/>
  <c r="F9" i="4"/>
  <c r="F8" i="4"/>
  <c r="F7" i="4"/>
  <c r="F6" i="4"/>
  <c r="F18" i="4" s="1"/>
  <c r="K29" i="3"/>
  <c r="F29" i="3"/>
  <c r="D29" i="3"/>
  <c r="C29" i="3"/>
  <c r="B29" i="3"/>
  <c r="G28" i="3"/>
  <c r="H28" i="3" s="1"/>
  <c r="I28" i="3" s="1"/>
  <c r="J28" i="3" s="1"/>
  <c r="E28" i="3"/>
  <c r="G27" i="3"/>
  <c r="E27" i="3"/>
  <c r="H27" i="3" s="1"/>
  <c r="I27" i="3" s="1"/>
  <c r="J27" i="3" s="1"/>
  <c r="G26" i="3"/>
  <c r="H26" i="3" s="1"/>
  <c r="E26" i="3"/>
  <c r="G25" i="3"/>
  <c r="E25" i="3"/>
  <c r="H25" i="3" s="1"/>
  <c r="I25" i="3" s="1"/>
  <c r="J25" i="3" s="1"/>
  <c r="I24" i="3"/>
  <c r="J24" i="3" s="1"/>
  <c r="H24" i="3"/>
  <c r="G24" i="3"/>
  <c r="E24" i="3"/>
  <c r="G23" i="3"/>
  <c r="E23" i="3"/>
  <c r="H23" i="3" s="1"/>
  <c r="I23" i="3" s="1"/>
  <c r="J23" i="3" s="1"/>
  <c r="G22" i="3"/>
  <c r="E22" i="3"/>
  <c r="H22" i="3" s="1"/>
  <c r="I22" i="3" s="1"/>
  <c r="J22" i="3" s="1"/>
  <c r="H21" i="3"/>
  <c r="I21" i="3" s="1"/>
  <c r="J21" i="3" s="1"/>
  <c r="G21" i="3"/>
  <c r="E21" i="3"/>
  <c r="G20" i="3"/>
  <c r="H20" i="3" s="1"/>
  <c r="I20" i="3" s="1"/>
  <c r="J20" i="3" s="1"/>
  <c r="E20" i="3"/>
  <c r="G19" i="3"/>
  <c r="E19" i="3"/>
  <c r="H19" i="3" s="1"/>
  <c r="I19" i="3" s="1"/>
  <c r="J19" i="3" s="1"/>
  <c r="G18" i="3"/>
  <c r="E18" i="3"/>
  <c r="H18" i="3" s="1"/>
  <c r="J14" i="3"/>
  <c r="F14" i="3"/>
  <c r="E14" i="3"/>
  <c r="D14" i="3"/>
  <c r="C14" i="3"/>
  <c r="B14" i="3"/>
  <c r="G13" i="3"/>
  <c r="E13" i="3"/>
  <c r="H13" i="3" s="1"/>
  <c r="I13" i="3" s="1"/>
  <c r="G12" i="3"/>
  <c r="E12" i="3"/>
  <c r="H12" i="3" s="1"/>
  <c r="H8" i="3"/>
  <c r="D8" i="3"/>
  <c r="F7" i="3"/>
  <c r="G7" i="3" s="1"/>
  <c r="E67" i="12" l="1"/>
  <c r="H14" i="3"/>
  <c r="I12" i="3"/>
  <c r="I14" i="3" s="1"/>
  <c r="H29" i="3"/>
  <c r="I18" i="3"/>
  <c r="E29" i="3"/>
  <c r="I29" i="3" l="1"/>
  <c r="J18" i="3"/>
  <c r="J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sutani</author>
  </authors>
  <commentList>
    <comment ref="C11" authorId="0" shapeId="0" xr:uid="{6AF55AC8-DFD9-473C-8147-E0E9579EC6D7}">
      <text>
        <r>
          <rPr>
            <b/>
            <sz val="9"/>
            <color indexed="81"/>
            <rFont val="MS P ゴシック"/>
            <family val="3"/>
            <charset val="128"/>
          </rPr>
          <t>sutani:</t>
        </r>
        <r>
          <rPr>
            <sz val="9"/>
            <color indexed="81"/>
            <rFont val="MS P ゴシック"/>
            <family val="3"/>
            <charset val="128"/>
          </rPr>
          <t xml:space="preserve">
165,925,000円加算</t>
        </r>
      </text>
    </comment>
  </commentList>
</comments>
</file>

<file path=xl/sharedStrings.xml><?xml version="1.0" encoding="utf-8"?>
<sst xmlns="http://schemas.openxmlformats.org/spreadsheetml/2006/main" count="583" uniqueCount="256">
  <si>
    <t>有形固定資産の明細</t>
  </si>
  <si>
    <t>自治体名：門真市</t>
  </si>
  <si>
    <t>年度：令和5年度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</si>
  <si>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</si>
  <si>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</si>
  <si>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</si>
  <si>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</si>
  <si>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</si>
  <si>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</si>
  <si>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</si>
  <si>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</si>
  <si>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</si>
  <si>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</si>
  <si>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</si>
  <si>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</si>
  <si>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</si>
  <si>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</si>
  <si>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</si>
  <si>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</si>
  <si>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</si>
  <si>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</si>
  <si>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</si>
  <si>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</si>
  <si>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</si>
  <si>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</si>
  <si>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</si>
  <si>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</si>
  <si>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</si>
  <si>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</si>
  <si>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</si>
  <si>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</si>
  <si>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</si>
  <si>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</si>
  <si>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</si>
  <si>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</si>
  <si>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警察</t>
  </si>
  <si>
    <t>投資及び出資金の明細</t>
  </si>
  <si>
    <t>自治体名：門真市</t>
    <rPh sb="5" eb="7">
      <t>カドマ</t>
    </rPh>
    <rPh sb="7" eb="8">
      <t>シ</t>
    </rPh>
    <phoneticPr fontId="3"/>
  </si>
  <si>
    <t>年度：令和5年度</t>
    <rPh sb="3" eb="5">
      <t>レイワ</t>
    </rPh>
    <phoneticPr fontId="3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</si>
  <si>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3"/>
  </si>
  <si>
    <t>市場価格のあるもの</t>
  </si>
  <si>
    <t>(単位：円)</t>
    <phoneticPr fontId="3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</si>
  <si>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</si>
  <si>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</si>
  <si>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</si>
  <si>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</si>
  <si>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</si>
  <si>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</si>
  <si>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</si>
  <si>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3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</si>
  <si>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</si>
  <si>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</si>
  <si>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</si>
  <si>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</si>
  <si>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</si>
  <si>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</si>
  <si>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</si>
  <si>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</si>
  <si>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</si>
  <si>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</si>
  <si>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門真都市開発ビル㈱</t>
  </si>
  <si>
    <t>公共下水道事業会計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</si>
  <si>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</si>
  <si>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</si>
  <si>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</si>
  <si>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</si>
  <si>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大阪湾広域臨海環境整備センター</t>
  </si>
  <si>
    <t>公益財団法人大阪人権博物館</t>
  </si>
  <si>
    <t>公益財団法人大阪府都市整備推進センター</t>
    <rPh sb="6" eb="9">
      <t>オオサカフ</t>
    </rPh>
    <rPh sb="9" eb="11">
      <t>トシ</t>
    </rPh>
    <rPh sb="11" eb="13">
      <t>セイビ</t>
    </rPh>
    <rPh sb="13" eb="15">
      <t>スイシン</t>
    </rPh>
    <phoneticPr fontId="7"/>
  </si>
  <si>
    <t>公益財団法人大阪みどりのトラスト協会</t>
  </si>
  <si>
    <t>一般財団法人大阪府地域福祉推進財団</t>
  </si>
  <si>
    <t>公益財団法人大阪府暴力追放推進センター</t>
  </si>
  <si>
    <t>一般財団法人アジア・太平洋人権情報センター</t>
  </si>
  <si>
    <t>大阪モノレール株式会社</t>
  </si>
  <si>
    <t>㈱むらおか振興公社</t>
  </si>
  <si>
    <t>一般財団法人大阪建築防災センター</t>
  </si>
  <si>
    <t>地方公共団体金融機構</t>
  </si>
  <si>
    <t>基金の明細</t>
    <phoneticPr fontId="3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</si>
  <si>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</si>
  <si>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</si>
  <si>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</si>
  <si>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</si>
  <si>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</si>
  <si>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</si>
  <si>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
調書記載額　(単位：千円)
（出納整理期間を含まない）</t>
    <rPh sb="19" eb="21">
      <t>タンイ</t>
    </rPh>
    <rPh sb="22" eb="23">
      <t>セン</t>
    </rPh>
    <rPh sb="23" eb="24">
      <t>エン</t>
    </rPh>
    <rPh sb="26" eb="28">
      <t>スイトウ</t>
    </rPh>
    <rPh sb="28" eb="30">
      <t>セイリ</t>
    </rPh>
    <rPh sb="30" eb="32">
      <t>キカン</t>
    </rPh>
    <rPh sb="33" eb="34">
      <t>フク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</si>
  <si>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</si>
  <si>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減債基金</t>
    <rPh sb="0" eb="2">
      <t>ゲンサイ</t>
    </rPh>
    <rPh sb="2" eb="4">
      <t>キキン</t>
    </rPh>
    <phoneticPr fontId="5"/>
  </si>
  <si>
    <t>市営住宅建設基金</t>
    <rPh sb="0" eb="2">
      <t>シエイ</t>
    </rPh>
    <rPh sb="2" eb="4">
      <t>ジュウタク</t>
    </rPh>
    <rPh sb="4" eb="6">
      <t>ケンセツ</t>
    </rPh>
    <rPh sb="6" eb="8">
      <t>キキン</t>
    </rPh>
    <phoneticPr fontId="5"/>
  </si>
  <si>
    <t>福祉推進基金</t>
    <rPh sb="0" eb="2">
      <t>フクシ</t>
    </rPh>
    <rPh sb="2" eb="4">
      <t>スイシン</t>
    </rPh>
    <rPh sb="4" eb="6">
      <t>キキン</t>
    </rPh>
    <phoneticPr fontId="5"/>
  </si>
  <si>
    <t>都市整備基金</t>
    <rPh sb="0" eb="2">
      <t>トシ</t>
    </rPh>
    <rPh sb="2" eb="4">
      <t>セイビ</t>
    </rPh>
    <rPh sb="4" eb="6">
      <t>キキン</t>
    </rPh>
    <phoneticPr fontId="5"/>
  </si>
  <si>
    <t>文化芸術振興基金</t>
    <rPh sb="0" eb="2">
      <t>ブンカ</t>
    </rPh>
    <rPh sb="2" eb="4">
      <t>ゲイジュツ</t>
    </rPh>
    <rPh sb="4" eb="6">
      <t>シンコウ</t>
    </rPh>
    <rPh sb="6" eb="8">
      <t>キキン</t>
    </rPh>
    <phoneticPr fontId="5"/>
  </si>
  <si>
    <t>環境保全基金</t>
    <rPh sb="0" eb="2">
      <t>カンキョウ</t>
    </rPh>
    <rPh sb="2" eb="4">
      <t>ホゼン</t>
    </rPh>
    <rPh sb="4" eb="6">
      <t>キキン</t>
    </rPh>
    <phoneticPr fontId="5"/>
  </si>
  <si>
    <t>教育振興基金</t>
    <rPh sb="0" eb="2">
      <t>キョウイク</t>
    </rPh>
    <rPh sb="2" eb="4">
      <t>シンコウ</t>
    </rPh>
    <rPh sb="4" eb="6">
      <t>キキン</t>
    </rPh>
    <phoneticPr fontId="5"/>
  </si>
  <si>
    <t>まちづくり整備基金</t>
    <rPh sb="5" eb="7">
      <t>セイビ</t>
    </rPh>
    <rPh sb="7" eb="9">
      <t>キキン</t>
    </rPh>
    <phoneticPr fontId="5"/>
  </si>
  <si>
    <t>森林環境基金</t>
    <rPh sb="0" eb="2">
      <t>シンリン</t>
    </rPh>
    <rPh sb="2" eb="4">
      <t>カンキョウ</t>
    </rPh>
    <rPh sb="4" eb="6">
      <t>キキン</t>
    </rPh>
    <phoneticPr fontId="5"/>
  </si>
  <si>
    <t>退職手当基金</t>
    <rPh sb="0" eb="2">
      <t>タイショク</t>
    </rPh>
    <rPh sb="2" eb="4">
      <t>テアテ</t>
    </rPh>
    <rPh sb="4" eb="6">
      <t>キキン</t>
    </rPh>
    <phoneticPr fontId="5"/>
  </si>
  <si>
    <t>水洗便所改造資金貸付基金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2">
      <t>キキン</t>
    </rPh>
    <phoneticPr fontId="5"/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</si>
  <si>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</si>
  <si>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</si>
  <si>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</si>
  <si>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</si>
  <si>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</si>
  <si>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援護資金</t>
    <phoneticPr fontId="3"/>
  </si>
  <si>
    <t>小計</t>
  </si>
  <si>
    <t>【未収金】</t>
  </si>
  <si>
    <t>税等未収金</t>
    <rPh sb="0" eb="2">
      <t>ゼイトウ</t>
    </rPh>
    <rPh sb="2" eb="5">
      <t>ミシュウキン</t>
    </rPh>
    <phoneticPr fontId="3"/>
  </si>
  <si>
    <t>市民税（個人）</t>
    <rPh sb="0" eb="2">
      <t>シミン</t>
    </rPh>
    <rPh sb="2" eb="3">
      <t>ゼイ</t>
    </rPh>
    <rPh sb="4" eb="6">
      <t>コジン</t>
    </rPh>
    <phoneticPr fontId="2"/>
  </si>
  <si>
    <t>市民税（法人）</t>
    <rPh sb="0" eb="2">
      <t>シミン</t>
    </rPh>
    <rPh sb="2" eb="3">
      <t>ゼイ</t>
    </rPh>
    <rPh sb="4" eb="6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</si>
  <si>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</si>
  <si>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</si>
  <si>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</si>
  <si>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民生費負担金</t>
    <rPh sb="0" eb="3">
      <t>ミンセイヒ</t>
    </rPh>
    <rPh sb="3" eb="6">
      <t>フタンキン</t>
    </rPh>
    <phoneticPr fontId="3"/>
  </si>
  <si>
    <t>その他の未収金</t>
    <rPh sb="2" eb="3">
      <t>ホカ</t>
    </rPh>
    <rPh sb="4" eb="7">
      <t>ミシュウキン</t>
    </rPh>
    <phoneticPr fontId="3"/>
  </si>
  <si>
    <t>民生使用料</t>
    <phoneticPr fontId="3"/>
  </si>
  <si>
    <t>土木使用料</t>
    <rPh sb="0" eb="2">
      <t>ドボク</t>
    </rPh>
    <rPh sb="2" eb="5">
      <t>シヨウリョウ</t>
    </rPh>
    <phoneticPr fontId="3"/>
  </si>
  <si>
    <t>教育使用料</t>
    <rPh sb="0" eb="2">
      <t>キョウイク</t>
    </rPh>
    <rPh sb="2" eb="5">
      <t>シヨウリョウ</t>
    </rPh>
    <phoneticPr fontId="2"/>
  </si>
  <si>
    <t>雑入</t>
    <phoneticPr fontId="2"/>
  </si>
  <si>
    <t>未収金の明細</t>
  </si>
  <si>
    <t>税等未収金</t>
    <rPh sb="0" eb="1">
      <t>ゼイ</t>
    </rPh>
    <rPh sb="1" eb="2">
      <t>トウ</t>
    </rPh>
    <rPh sb="2" eb="5">
      <t>ミシュウキン</t>
    </rPh>
    <phoneticPr fontId="3"/>
  </si>
  <si>
    <t>市民税（個人）</t>
    <rPh sb="0" eb="1">
      <t>シ</t>
    </rPh>
    <phoneticPr fontId="2"/>
  </si>
  <si>
    <t>市民税（法人）</t>
    <rPh sb="0" eb="1">
      <t>シ</t>
    </rPh>
    <phoneticPr fontId="2"/>
  </si>
  <si>
    <t>固定資産税</t>
    <phoneticPr fontId="3"/>
  </si>
  <si>
    <t>軽自動車税</t>
    <phoneticPr fontId="3"/>
  </si>
  <si>
    <t>都市計画税</t>
    <phoneticPr fontId="3"/>
  </si>
  <si>
    <t>民生費負担金</t>
    <phoneticPr fontId="3"/>
  </si>
  <si>
    <t>衛生使用料</t>
    <rPh sb="0" eb="2">
      <t>エイセイ</t>
    </rPh>
    <phoneticPr fontId="3"/>
  </si>
  <si>
    <t>土木使用料</t>
    <phoneticPr fontId="3"/>
  </si>
  <si>
    <t>教育使用料</t>
    <rPh sb="0" eb="2">
      <t>キョウイク</t>
    </rPh>
    <phoneticPr fontId="3"/>
  </si>
  <si>
    <t>雑入</t>
  </si>
  <si>
    <t>地方債等（借入先別）の明細</t>
    <phoneticPr fontId="3"/>
  </si>
  <si>
    <t>自治体名：門真市</t>
    <rPh sb="5" eb="7">
      <t>カドマ</t>
    </rPh>
    <phoneticPr fontId="3"/>
  </si>
  <si>
    <t>会計：一般会計等</t>
    <rPh sb="3" eb="5">
      <t>イッパン</t>
    </rPh>
    <rPh sb="5" eb="7">
      <t>カイケイ</t>
    </rPh>
    <rPh sb="7" eb="8">
      <t>トウ</t>
    </rPh>
    <phoneticPr fontId="3"/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</si>
  <si>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</si>
  <si>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</si>
  <si>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</si>
  <si>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</si>
  <si>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</si>
  <si>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</si>
  <si>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</si>
  <si>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</si>
  <si>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</si>
  <si>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</si>
  <si>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</si>
  <si>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</si>
  <si>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</si>
  <si>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</si>
  <si>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</si>
  <si>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</si>
  <si>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</si>
  <si>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</si>
  <si>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</si>
  <si>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</si>
  <si>
    <t>地方債等（利率別）の明細</t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</si>
  <si>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</si>
  <si>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</si>
  <si>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</si>
  <si>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</si>
  <si>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</si>
  <si>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</si>
  <si>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</si>
  <si>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</si>
  <si>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</si>
  <si>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</si>
  <si>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</si>
  <si>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</si>
  <si>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</si>
  <si>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</si>
  <si>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</si>
  <si>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</si>
  <si>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</si>
  <si>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</si>
  <si>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</si>
  <si>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</si>
  <si>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</si>
  <si>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</si>
  <si>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</si>
  <si>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</si>
  <si>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</si>
  <si>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</si>
  <si>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</si>
  <si>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</si>
  <si>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投資損失引当金</t>
    <rPh sb="0" eb="2">
      <t>トウシ</t>
    </rPh>
    <rPh sb="2" eb="4">
      <t>ソンシツ</t>
    </rPh>
    <rPh sb="4" eb="7">
      <t>ヒキアテキン</t>
    </rPh>
    <phoneticPr fontId="3"/>
  </si>
  <si>
    <t>補助金等の明細</t>
    <phoneticPr fontId="3"/>
  </si>
  <si>
    <t>会計：一般会計等</t>
    <rPh sb="3" eb="5">
      <t>イッパン</t>
    </rPh>
    <rPh sb="7" eb="8">
      <t>トウ</t>
    </rPh>
    <phoneticPr fontId="3"/>
  </si>
  <si>
    <t>(単位：円)</t>
    <rPh sb="4" eb="5">
      <t>エン</t>
    </rPh>
    <phoneticPr fontId="3"/>
  </si>
  <si>
    <t>名称</t>
  </si>
  <si>
    <t>相手先</t>
  </si>
  <si>
    <t>金額</t>
  </si>
  <si>
    <t>支出目的</t>
  </si>
  <si>
    <t>他団体への公共施設等整備補助金等</t>
    <phoneticPr fontId="3"/>
  </si>
  <si>
    <t>老朽木造建築物等除却補助金</t>
    <phoneticPr fontId="3"/>
  </si>
  <si>
    <t>支給対象者</t>
    <rPh sb="0" eb="2">
      <t>シキュウ</t>
    </rPh>
    <rPh sb="2" eb="4">
      <t>タイショウ</t>
    </rPh>
    <rPh sb="4" eb="5">
      <t>シャ</t>
    </rPh>
    <phoneticPr fontId="3"/>
  </si>
  <si>
    <t>良好な街づくりに対する支援</t>
    <rPh sb="0" eb="2">
      <t>リョウコウ</t>
    </rPh>
    <rPh sb="3" eb="4">
      <t>マチ</t>
    </rPh>
    <rPh sb="8" eb="9">
      <t>タイ</t>
    </rPh>
    <rPh sb="11" eb="13">
      <t>シエン</t>
    </rPh>
    <phoneticPr fontId="3"/>
  </si>
  <si>
    <t>木造賃貸住宅等建替事業助成金</t>
  </si>
  <si>
    <t>土地区画整理事業補助金</t>
  </si>
  <si>
    <t>土地区画整理事業組合</t>
    <rPh sb="0" eb="2">
      <t>トチ</t>
    </rPh>
    <rPh sb="2" eb="4">
      <t>クカク</t>
    </rPh>
    <rPh sb="4" eb="6">
      <t>セイリ</t>
    </rPh>
    <rPh sb="6" eb="8">
      <t>ジギョウ</t>
    </rPh>
    <rPh sb="8" eb="10">
      <t>クミアイ</t>
    </rPh>
    <phoneticPr fontId="3"/>
  </si>
  <si>
    <t>既存民間建築物耐震設計・改修補助金</t>
  </si>
  <si>
    <t>建築物の耐震化に対する支援</t>
    <rPh sb="0" eb="3">
      <t>ケンチクブツ</t>
    </rPh>
    <rPh sb="4" eb="6">
      <t>タイシン</t>
    </rPh>
    <rPh sb="6" eb="7">
      <t>カ</t>
    </rPh>
    <rPh sb="8" eb="9">
      <t>タイ</t>
    </rPh>
    <rPh sb="11" eb="13">
      <t>シエン</t>
    </rPh>
    <phoneticPr fontId="3"/>
  </si>
  <si>
    <t>狭あい道路拡幅整備補助金</t>
  </si>
  <si>
    <t>淀川左岸水防事務組合負担金</t>
  </si>
  <si>
    <t xml:space="preserve">	淀川左岸水防組合</t>
  </si>
  <si>
    <t>公共施設等整備</t>
  </si>
  <si>
    <t>計</t>
  </si>
  <si>
    <t>その他の補助金等</t>
    <phoneticPr fontId="3"/>
  </si>
  <si>
    <t>くすのき広域連合負担金</t>
  </si>
  <si>
    <t>くすのき広域連合</t>
  </si>
  <si>
    <t>運営負担金</t>
  </si>
  <si>
    <t>守口市門真市消防組合負担金</t>
  </si>
  <si>
    <t>守口市門真市消防組合</t>
  </si>
  <si>
    <t>後期高齢者医療広域連合負担金</t>
  </si>
  <si>
    <t>大阪府後期高齢者医療広域連合</t>
  </si>
  <si>
    <t>門真都市開発ビル負担金</t>
  </si>
  <si>
    <t>門真都市開発ビル</t>
  </si>
  <si>
    <t>飯盛霊園組合負担金</t>
  </si>
  <si>
    <t>飯盛霊園組合</t>
  </si>
  <si>
    <t>淀川左岸水防事務組合</t>
  </si>
  <si>
    <t>その他</t>
    <rPh sb="2" eb="3">
      <t>タ</t>
    </rPh>
    <phoneticPr fontId="3"/>
  </si>
  <si>
    <t>財源の明細</t>
  </si>
  <si>
    <t>年度：令和5年度</t>
    <phoneticPr fontId="3"/>
  </si>
  <si>
    <t>会計</t>
  </si>
  <si>
    <t>財源の内容</t>
  </si>
  <si>
    <t>一般会計</t>
  </si>
  <si>
    <t>税収等</t>
    <phoneticPr fontId="3"/>
  </si>
  <si>
    <t>市税</t>
    <rPh sb="0" eb="1">
      <t>シ</t>
    </rPh>
    <rPh sb="1" eb="2">
      <t>ゼイ</t>
    </rPh>
    <phoneticPr fontId="2"/>
  </si>
  <si>
    <t>地方譲与税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</si>
  <si>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</si>
  <si>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</si>
  <si>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</si>
  <si>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5">
      <t>ジギョウゼイ</t>
    </rPh>
    <phoneticPr fontId="2"/>
  </si>
  <si>
    <t>地方消費税交付金</t>
  </si>
  <si>
    <t>環境性能割交付金</t>
    <rPh sb="0" eb="4">
      <t>カンキョウセイノウ</t>
    </rPh>
    <rPh sb="4" eb="5">
      <t>ワリ</t>
    </rPh>
    <phoneticPr fontId="2"/>
  </si>
  <si>
    <t>地方特例交付金</t>
  </si>
  <si>
    <t>地方交付税</t>
  </si>
  <si>
    <t>交通安全対策特別交付金</t>
  </si>
  <si>
    <t>分担金及び負担金</t>
  </si>
  <si>
    <t>寄附金</t>
  </si>
  <si>
    <t>国県等補助金</t>
  </si>
  <si>
    <t>資本的_x000D_
補助金</t>
  </si>
  <si>
    <t>国庫支出金</t>
  </si>
  <si>
    <t>都道府県等支出金</t>
  </si>
  <si>
    <t>経常的_x000D_
補助金</t>
  </si>
  <si>
    <t>都市開発資金
特別会計</t>
    <phoneticPr fontId="3"/>
  </si>
  <si>
    <t>他会計繰入金</t>
    <rPh sb="0" eb="1">
      <t>タ</t>
    </rPh>
    <rPh sb="1" eb="3">
      <t>カイケイ</t>
    </rPh>
    <phoneticPr fontId="2"/>
  </si>
  <si>
    <t>公共用地先行取得事業
特別会計</t>
    <phoneticPr fontId="3"/>
  </si>
  <si>
    <t>一般会計等相殺</t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</si>
  <si>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</si>
  <si>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資金の明細</t>
  </si>
  <si>
    <t>要求払預金</t>
    <rPh sb="0" eb="3">
      <t>ヨウキュウバラ</t>
    </rPh>
    <rPh sb="3" eb="5">
      <t>ヨキン</t>
    </rPh>
    <phoneticPr fontId="3"/>
  </si>
  <si>
    <t>財源情報の明細</t>
  </si>
  <si>
    <t>（単位：円）</t>
    <rPh sb="4" eb="5">
      <t>エン</t>
    </rPh>
    <phoneticPr fontId="3"/>
  </si>
  <si>
    <t>内訳</t>
  </si>
  <si>
    <t>地方債等</t>
  </si>
  <si>
    <t>税収等</t>
  </si>
  <si>
    <t>純行政コスト</t>
  </si>
  <si>
    <t>有形固定資産等の増加</t>
  </si>
  <si>
    <t>貸付金・基金等の増加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</si>
</sst>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7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176" fontId="4" fillId="0" borderId="2" xfId="1" applyNumberFormat="1" applyFont="1" applyBorder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vertical="center"/>
    </xf>
    <xf numFmtId="9" fontId="4" fillId="0" borderId="1" xfId="1" applyNumberFormat="1" applyFont="1" applyFill="1" applyBorder="1">
      <alignment vertical="center"/>
    </xf>
    <xf numFmtId="38" fontId="4" fillId="0" borderId="2" xfId="1" applyFont="1" applyFill="1" applyBorder="1">
      <alignment vertical="center"/>
    </xf>
    <xf numFmtId="10" fontId="4" fillId="0" borderId="1" xfId="1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left" vertical="center" indent="1"/>
    </xf>
    <xf numFmtId="176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8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Alignment="1"/>
    <xf numFmtId="176" fontId="4" fillId="0" borderId="0" xfId="0" applyNumberFormat="1" applyFont="1"/>
    <xf numFmtId="38" fontId="4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7" xfId="2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3" fontId="12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2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readingOrder="1"/>
    </xf>
    <xf numFmtId="0" fontId="0" fillId="0" borderId="7" xfId="0" applyBorder="1" applyAlignment="1">
      <alignment vertical="center" readingOrder="1"/>
    </xf>
    <xf numFmtId="176" fontId="4" fillId="0" borderId="1" xfId="0" applyNumberFormat="1" applyFont="1" applyFill="1" applyBorder="1" applyAlignment="1">
      <alignment vertical="center" readingOrder="1"/>
    </xf>
    <xf numFmtId="176" fontId="4" fillId="0" borderId="1" xfId="0" applyNumberFormat="1" applyFont="1" applyBorder="1" applyAlignment="1">
      <alignment vertical="center" readingOrder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13" fillId="2" borderId="8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0" borderId="1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76" fontId="14" fillId="0" borderId="1" xfId="1" applyNumberFormat="1" applyFont="1" applyFill="1" applyBorder="1" applyAlignment="1">
      <alignment horizontal="right" vertical="center"/>
    </xf>
    <xf numFmtId="3" fontId="13" fillId="0" borderId="8" xfId="0" applyNumberFormat="1" applyFont="1" applyBorder="1" applyAlignment="1">
      <alignment horizontal="center" vertical="center"/>
    </xf>
  </cellXfs>
  <cellStyles count="3">
    <cellStyle name="パーセント 2" xfId="2" xr:uid="{8BEA3F2D-DE0F-4482-B9B4-648BE2E1D9FA}"/>
    <cellStyle name="桁区切り 2" xfId="1" xr:uid="{EC78C445-49F7-478B-AFC9-251680D62D1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99B39-60DC-4E80-9EA8-E566CF5B45AB}">
  <sheetPr>
    <pageSetUpPr fitToPage="1"/>
  </sheetPr>
  <dimension ref="A1:H23"/>
  <sheetViews>
    <sheetView tabSelected="1" zoomScaleNormal="100" workbookViewId="0">
      <selection activeCell="C26" sqref="C26"/>
    </sheetView>
  </sheetViews>
  <sheetFormatPr defaultColWidth="8.875" defaultRowHeight="11.25"/>
  <cols>
    <col min="1" max="1" width="30.75" style="2" customWidth="1"/>
    <col min="2" max="8" width="15.75" style="2" customWidth="1"/>
    <col min="9" max="16384" width="8.875" style="2"/>
  </cols>
  <sheetData>
    <row r="1" spans="1:8" ht="21">
      <c r="A1" s="1" t="s">
        <v>0</v>
      </c>
      <c r="B1" s="1"/>
      <c r="C1" s="1"/>
      <c r="D1" s="1"/>
      <c r="E1" s="1"/>
      <c r="F1" s="1"/>
      <c r="G1" s="1"/>
      <c r="H1" s="1"/>
    </row>
    <row r="2" spans="1:8" ht="13.5">
      <c r="A2" s="3" t="s">
        <v>1</v>
      </c>
      <c r="B2" s="3"/>
      <c r="C2" s="3"/>
      <c r="D2" s="3"/>
      <c r="E2" s="3"/>
      <c r="F2" s="3"/>
      <c r="G2" s="3"/>
      <c r="H2" s="4" t="s">
        <v>2</v>
      </c>
    </row>
    <row r="3" spans="1:8" ht="13.5">
      <c r="A3" s="3" t="s">
        <v>3</v>
      </c>
      <c r="B3" s="3"/>
      <c r="C3" s="3"/>
      <c r="D3" s="3"/>
      <c r="E3" s="3"/>
      <c r="F3" s="3"/>
      <c r="G3" s="3"/>
      <c r="H3" s="3"/>
    </row>
    <row r="4" spans="1:8" ht="13.5">
      <c r="A4" s="3"/>
      <c r="B4" s="3"/>
      <c r="C4" s="3"/>
      <c r="D4" s="3"/>
      <c r="E4" s="3"/>
      <c r="F4" s="3"/>
      <c r="G4" s="3"/>
      <c r="H4" s="4" t="s">
        <v>4</v>
      </c>
    </row>
    <row r="5" spans="1:8" ht="33.75">
      <c r="A5" s="5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</row>
    <row r="6" spans="1:8" ht="18" customHeight="1">
      <c r="A6" s="7" t="s">
        <v>13</v>
      </c>
      <c r="B6" s="8">
        <v>169415140781</v>
      </c>
      <c r="C6" s="8">
        <v>7758713098</v>
      </c>
      <c r="D6" s="8">
        <v>3284138884</v>
      </c>
      <c r="E6" s="8">
        <v>173889714995</v>
      </c>
      <c r="F6" s="8">
        <v>58387223567</v>
      </c>
      <c r="G6" s="8">
        <v>1917702207</v>
      </c>
      <c r="H6" s="8">
        <v>115502491428</v>
      </c>
    </row>
    <row r="7" spans="1:8" ht="18" customHeight="1">
      <c r="A7" s="7" t="s">
        <v>14</v>
      </c>
      <c r="B7" s="8">
        <v>74421208074</v>
      </c>
      <c r="C7" s="8">
        <v>2300629615</v>
      </c>
      <c r="D7" s="8">
        <v>2945073394</v>
      </c>
      <c r="E7" s="8">
        <v>73776764295</v>
      </c>
      <c r="F7" s="8" t="s">
        <v>15</v>
      </c>
      <c r="G7" s="8" t="s">
        <v>15</v>
      </c>
      <c r="H7" s="8">
        <v>73776764295</v>
      </c>
    </row>
    <row r="8" spans="1:8" ht="18" customHeight="1">
      <c r="A8" s="7" t="s">
        <v>16</v>
      </c>
      <c r="B8" s="8" t="s">
        <v>15</v>
      </c>
      <c r="C8" s="8" t="s">
        <v>15</v>
      </c>
      <c r="D8" s="8" t="s">
        <v>15</v>
      </c>
      <c r="E8" s="8" t="s">
        <v>15</v>
      </c>
      <c r="F8" s="8" t="s">
        <v>15</v>
      </c>
      <c r="G8" s="8" t="s">
        <v>15</v>
      </c>
      <c r="H8" s="8" t="s">
        <v>15</v>
      </c>
    </row>
    <row r="9" spans="1:8" ht="18" customHeight="1">
      <c r="A9" s="7" t="s">
        <v>17</v>
      </c>
      <c r="B9" s="8">
        <v>78709987594</v>
      </c>
      <c r="C9" s="8">
        <v>278446869</v>
      </c>
      <c r="D9" s="8" t="s">
        <v>15</v>
      </c>
      <c r="E9" s="8">
        <v>78988434463</v>
      </c>
      <c r="F9" s="8">
        <v>45085130152</v>
      </c>
      <c r="G9" s="8">
        <v>1652650787</v>
      </c>
      <c r="H9" s="8">
        <v>33903304311</v>
      </c>
    </row>
    <row r="10" spans="1:8" ht="18" customHeight="1">
      <c r="A10" s="7" t="s">
        <v>18</v>
      </c>
      <c r="B10" s="8">
        <v>15860993071</v>
      </c>
      <c r="C10" s="8">
        <v>46550606</v>
      </c>
      <c r="D10" s="8" t="s">
        <v>15</v>
      </c>
      <c r="E10" s="8">
        <v>15907543677</v>
      </c>
      <c r="F10" s="8">
        <v>13301652410</v>
      </c>
      <c r="G10" s="8">
        <v>264963219</v>
      </c>
      <c r="H10" s="8">
        <v>2605891267</v>
      </c>
    </row>
    <row r="11" spans="1:8" ht="18" customHeight="1">
      <c r="A11" s="7" t="s">
        <v>19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</row>
    <row r="12" spans="1:8" ht="18" customHeight="1">
      <c r="A12" s="7" t="s">
        <v>20</v>
      </c>
      <c r="B12" s="8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</row>
    <row r="13" spans="1:8" ht="18" customHeight="1">
      <c r="A13" s="7" t="s">
        <v>21</v>
      </c>
      <c r="B13" s="8" t="s">
        <v>15</v>
      </c>
      <c r="C13" s="8" t="s">
        <v>15</v>
      </c>
      <c r="D13" s="8" t="s">
        <v>15</v>
      </c>
      <c r="E13" s="8" t="s">
        <v>15</v>
      </c>
      <c r="F13" s="8" t="s">
        <v>15</v>
      </c>
      <c r="G13" s="8" t="s">
        <v>15</v>
      </c>
      <c r="H13" s="8" t="s">
        <v>15</v>
      </c>
    </row>
    <row r="14" spans="1:8" ht="18" customHeight="1">
      <c r="A14" s="7" t="s">
        <v>22</v>
      </c>
      <c r="B14" s="8">
        <v>528152</v>
      </c>
      <c r="C14" s="8" t="s">
        <v>15</v>
      </c>
      <c r="D14" s="8" t="s">
        <v>15</v>
      </c>
      <c r="E14" s="8">
        <v>528152</v>
      </c>
      <c r="F14" s="8">
        <v>441005</v>
      </c>
      <c r="G14" s="8">
        <v>88201</v>
      </c>
      <c r="H14" s="8">
        <v>87147</v>
      </c>
    </row>
    <row r="15" spans="1:8" ht="18" customHeight="1">
      <c r="A15" s="7" t="s">
        <v>23</v>
      </c>
      <c r="B15" s="8">
        <v>422423890</v>
      </c>
      <c r="C15" s="8">
        <v>5133086008</v>
      </c>
      <c r="D15" s="8">
        <v>339065490</v>
      </c>
      <c r="E15" s="8">
        <v>5216444408</v>
      </c>
      <c r="F15" s="8" t="s">
        <v>15</v>
      </c>
      <c r="G15" s="8" t="s">
        <v>15</v>
      </c>
      <c r="H15" s="8">
        <v>5216444408</v>
      </c>
    </row>
    <row r="16" spans="1:8" ht="18" customHeight="1">
      <c r="A16" s="7" t="s">
        <v>24</v>
      </c>
      <c r="B16" s="8">
        <v>34888633852</v>
      </c>
      <c r="C16" s="8">
        <v>403025720</v>
      </c>
      <c r="D16" s="8" t="s">
        <v>15</v>
      </c>
      <c r="E16" s="8">
        <v>35291659572</v>
      </c>
      <c r="F16" s="8">
        <v>10599735990</v>
      </c>
      <c r="G16" s="8">
        <v>369954777</v>
      </c>
      <c r="H16" s="8">
        <v>24691923582</v>
      </c>
    </row>
    <row r="17" spans="1:8" ht="18" customHeight="1">
      <c r="A17" s="7" t="s">
        <v>14</v>
      </c>
      <c r="B17" s="8">
        <v>19457649910</v>
      </c>
      <c r="C17" s="8">
        <v>2335800</v>
      </c>
      <c r="D17" s="8" t="s">
        <v>15</v>
      </c>
      <c r="E17" s="8">
        <v>19459985710</v>
      </c>
      <c r="F17" s="8" t="s">
        <v>15</v>
      </c>
      <c r="G17" s="8" t="s">
        <v>15</v>
      </c>
      <c r="H17" s="8">
        <v>19459985710</v>
      </c>
    </row>
    <row r="18" spans="1:8" ht="18" customHeight="1">
      <c r="A18" s="7" t="s">
        <v>17</v>
      </c>
      <c r="B18" s="8">
        <v>1997800409</v>
      </c>
      <c r="C18" s="8" t="s">
        <v>15</v>
      </c>
      <c r="D18" s="8" t="s">
        <v>15</v>
      </c>
      <c r="E18" s="8">
        <v>1997800409</v>
      </c>
      <c r="F18" s="8">
        <v>1728569679</v>
      </c>
      <c r="G18" s="8">
        <v>49318344</v>
      </c>
      <c r="H18" s="8">
        <v>269230730</v>
      </c>
    </row>
    <row r="19" spans="1:8" ht="18" customHeight="1">
      <c r="A19" s="7" t="s">
        <v>18</v>
      </c>
      <c r="B19" s="8">
        <v>13378025823</v>
      </c>
      <c r="C19" s="8">
        <v>132495000</v>
      </c>
      <c r="D19" s="8" t="s">
        <v>15</v>
      </c>
      <c r="E19" s="8">
        <v>13510520823</v>
      </c>
      <c r="F19" s="8">
        <v>8868094702</v>
      </c>
      <c r="G19" s="8">
        <v>320636433</v>
      </c>
      <c r="H19" s="8">
        <v>4642426121</v>
      </c>
    </row>
    <row r="20" spans="1:8" ht="18" customHeight="1">
      <c r="A20" s="7" t="s">
        <v>22</v>
      </c>
      <c r="B20" s="8">
        <v>3071610</v>
      </c>
      <c r="C20" s="8" t="s">
        <v>15</v>
      </c>
      <c r="D20" s="8" t="s">
        <v>15</v>
      </c>
      <c r="E20" s="8">
        <v>3071610</v>
      </c>
      <c r="F20" s="8">
        <v>3071609</v>
      </c>
      <c r="G20" s="8" t="s">
        <v>15</v>
      </c>
      <c r="H20" s="8">
        <v>1</v>
      </c>
    </row>
    <row r="21" spans="1:8" ht="18" customHeight="1">
      <c r="A21" s="7" t="s">
        <v>23</v>
      </c>
      <c r="B21" s="8">
        <v>52086100</v>
      </c>
      <c r="C21" s="8">
        <v>268194920</v>
      </c>
      <c r="D21" s="8" t="s">
        <v>15</v>
      </c>
      <c r="E21" s="8">
        <v>320281020</v>
      </c>
      <c r="F21" s="8" t="s">
        <v>15</v>
      </c>
      <c r="G21" s="8" t="s">
        <v>15</v>
      </c>
      <c r="H21" s="8">
        <v>320281020</v>
      </c>
    </row>
    <row r="22" spans="1:8" ht="18" customHeight="1">
      <c r="A22" s="7" t="s">
        <v>25</v>
      </c>
      <c r="B22" s="8">
        <v>2121678830</v>
      </c>
      <c r="C22" s="8">
        <v>49511076</v>
      </c>
      <c r="D22" s="8" t="s">
        <v>15</v>
      </c>
      <c r="E22" s="8">
        <v>2171189906</v>
      </c>
      <c r="F22" s="8">
        <v>1790168467</v>
      </c>
      <c r="G22" s="8">
        <v>88093585</v>
      </c>
      <c r="H22" s="8">
        <v>381021439</v>
      </c>
    </row>
    <row r="23" spans="1:8" ht="18" customHeight="1">
      <c r="A23" s="7" t="s">
        <v>26</v>
      </c>
      <c r="B23" s="8">
        <v>206425453463</v>
      </c>
      <c r="C23" s="8">
        <v>8211249894</v>
      </c>
      <c r="D23" s="8">
        <v>3284138884</v>
      </c>
      <c r="E23" s="8">
        <v>211352564473</v>
      </c>
      <c r="F23" s="8">
        <v>70777128024</v>
      </c>
      <c r="G23" s="8">
        <v>2375750569</v>
      </c>
      <c r="H23" s="8">
        <v>140575436449</v>
      </c>
    </row>
  </sheetData>
  <mergeCells count="1">
    <mergeCell ref="A1:H1"/>
  </mergeCells>
  <phoneticPr fontId="3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4C9A-091C-42A9-BCA0-ED8E4A09CDC4}">
  <dimension ref="A1:F11"/>
  <sheetViews>
    <sheetView zoomScaleNormal="100" workbookViewId="0">
      <selection activeCell="C10" sqref="C10"/>
    </sheetView>
  </sheetViews>
  <sheetFormatPr defaultColWidth="8.875" defaultRowHeight="11.25"/>
  <cols>
    <col min="1" max="1" width="18.875" style="2" customWidth="1"/>
    <col min="2" max="4" width="20.875" style="2" customWidth="1"/>
    <col min="5" max="5" width="20.875" style="2" hidden="1" customWidth="1"/>
    <col min="6" max="6" width="20.875" style="2" customWidth="1"/>
    <col min="7" max="7" width="10.125" style="2" bestFit="1" customWidth="1"/>
    <col min="8" max="8" width="9.75" style="2" bestFit="1" customWidth="1"/>
    <col min="9" max="9" width="9.5" style="2" bestFit="1" customWidth="1"/>
    <col min="10" max="13" width="8.875" style="2"/>
    <col min="14" max="15" width="10.25" style="2" bestFit="1" customWidth="1"/>
    <col min="16" max="16384" width="8.875" style="2"/>
  </cols>
  <sheetData>
    <row r="1" spans="1:6" ht="21">
      <c r="A1" s="9" t="s">
        <v>172</v>
      </c>
    </row>
    <row r="2" spans="1:6" ht="13.5">
      <c r="A2" s="3" t="s">
        <v>37</v>
      </c>
    </row>
    <row r="3" spans="1:6" ht="13.5">
      <c r="A3" s="3" t="s">
        <v>38</v>
      </c>
    </row>
    <row r="4" spans="1:6" ht="13.5">
      <c r="A4" s="2" t="s">
        <v>39</v>
      </c>
      <c r="F4" s="4" t="s">
        <v>41</v>
      </c>
    </row>
    <row r="5" spans="1:6" ht="22.5" customHeight="1">
      <c r="A5" s="60" t="s">
        <v>5</v>
      </c>
      <c r="B5" s="60" t="s">
        <v>173</v>
      </c>
      <c r="C5" s="60" t="s">
        <v>174</v>
      </c>
      <c r="D5" s="60" t="s">
        <v>175</v>
      </c>
      <c r="E5" s="60"/>
      <c r="F5" s="60" t="s">
        <v>176</v>
      </c>
    </row>
    <row r="6" spans="1:6" ht="22.5" customHeight="1">
      <c r="A6" s="60"/>
      <c r="B6" s="60"/>
      <c r="C6" s="60"/>
      <c r="D6" s="11" t="s">
        <v>177</v>
      </c>
      <c r="E6" s="11" t="s">
        <v>82</v>
      </c>
      <c r="F6" s="60"/>
    </row>
    <row r="7" spans="1:6" ht="18" customHeight="1">
      <c r="A7" s="7" t="s">
        <v>178</v>
      </c>
      <c r="B7" s="23">
        <v>4696028020</v>
      </c>
      <c r="C7" s="23">
        <v>619178775</v>
      </c>
      <c r="D7" s="23">
        <v>151824795</v>
      </c>
      <c r="E7" s="23">
        <v>0</v>
      </c>
      <c r="F7" s="23">
        <f>B7+C7-D7</f>
        <v>5163382000</v>
      </c>
    </row>
    <row r="8" spans="1:6" ht="18" customHeight="1">
      <c r="A8" s="7" t="s">
        <v>179</v>
      </c>
      <c r="B8" s="23">
        <v>488458345</v>
      </c>
      <c r="C8" s="23">
        <v>493735076</v>
      </c>
      <c r="D8" s="18">
        <v>488458345</v>
      </c>
      <c r="E8" s="23">
        <v>0</v>
      </c>
      <c r="F8" s="23">
        <f>B8+C8-D8</f>
        <v>493735076</v>
      </c>
    </row>
    <row r="9" spans="1:6" ht="18" customHeight="1">
      <c r="A9" s="7" t="s">
        <v>180</v>
      </c>
      <c r="B9" s="23">
        <v>136083828</v>
      </c>
      <c r="C9" s="23">
        <v>-28160734</v>
      </c>
      <c r="D9" s="18">
        <v>33099906</v>
      </c>
      <c r="E9" s="23"/>
      <c r="F9" s="23">
        <f>B9+C9-D9</f>
        <v>74823188</v>
      </c>
    </row>
    <row r="10" spans="1:6" ht="18" customHeight="1">
      <c r="A10" s="7" t="s">
        <v>181</v>
      </c>
      <c r="B10" s="23">
        <v>519</v>
      </c>
      <c r="C10" s="23">
        <v>-519</v>
      </c>
      <c r="D10" s="18"/>
      <c r="E10" s="23"/>
      <c r="F10" s="23">
        <f>B10+C10-D10</f>
        <v>0</v>
      </c>
    </row>
    <row r="11" spans="1:6" ht="18" customHeight="1">
      <c r="A11" s="14" t="s">
        <v>26</v>
      </c>
      <c r="B11" s="18">
        <f>SUM(B7:B10)</f>
        <v>5320570712</v>
      </c>
      <c r="C11" s="18">
        <f>SUM(C7:C10)</f>
        <v>1084752598</v>
      </c>
      <c r="D11" s="18">
        <f>SUM(D7:D10)</f>
        <v>673383046</v>
      </c>
      <c r="E11" s="18">
        <f>SUM(E7:E8)</f>
        <v>0</v>
      </c>
      <c r="F11" s="18">
        <f>SUM(F7:F10)</f>
        <v>5731940264</v>
      </c>
    </row>
  </sheetData>
  <mergeCells count="5">
    <mergeCell ref="A5:A6"/>
    <mergeCell ref="B5:B6"/>
    <mergeCell ref="C5:C6"/>
    <mergeCell ref="D5:E5"/>
    <mergeCell ref="F5:F6"/>
  </mergeCells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25BD-D412-4C18-BE32-7E05695D18EA}">
  <sheetPr>
    <pageSetUpPr fitToPage="1"/>
  </sheetPr>
  <dimension ref="A1:E25"/>
  <sheetViews>
    <sheetView zoomScaleNormal="100" workbookViewId="0">
      <selection activeCell="C29" sqref="C29"/>
    </sheetView>
  </sheetViews>
  <sheetFormatPr defaultColWidth="8.875" defaultRowHeight="15.75"/>
  <cols>
    <col min="1" max="1" width="28.625" style="62" customWidth="1"/>
    <col min="2" max="2" width="28.5" style="62" bestFit="1" customWidth="1"/>
    <col min="3" max="3" width="24.25" style="62" bestFit="1" customWidth="1"/>
    <col min="4" max="4" width="13" style="62" bestFit="1" customWidth="1"/>
    <col min="5" max="5" width="51.75" style="62" bestFit="1" customWidth="1"/>
    <col min="6" max="7" width="10.125" style="62" bestFit="1" customWidth="1"/>
    <col min="8" max="16384" width="8.875" style="62"/>
  </cols>
  <sheetData>
    <row r="1" spans="1:5" ht="30">
      <c r="A1" s="61" t="s">
        <v>182</v>
      </c>
    </row>
    <row r="2" spans="1:5" ht="18.75">
      <c r="A2" s="63" t="s">
        <v>37</v>
      </c>
    </row>
    <row r="3" spans="1:5" ht="18.75">
      <c r="A3" s="63" t="s">
        <v>38</v>
      </c>
    </row>
    <row r="4" spans="1:5" ht="13.5" customHeight="1">
      <c r="A4" s="62" t="s">
        <v>183</v>
      </c>
      <c r="E4" s="64" t="s">
        <v>184</v>
      </c>
    </row>
    <row r="5" spans="1:5" ht="22.5" customHeight="1">
      <c r="A5" s="65" t="s">
        <v>5</v>
      </c>
      <c r="B5" s="65" t="s">
        <v>185</v>
      </c>
      <c r="C5" s="65" t="s">
        <v>186</v>
      </c>
      <c r="D5" s="66" t="s">
        <v>187</v>
      </c>
      <c r="E5" s="65" t="s">
        <v>188</v>
      </c>
    </row>
    <row r="6" spans="1:5" ht="18" customHeight="1">
      <c r="A6" s="67" t="s">
        <v>189</v>
      </c>
      <c r="B6" s="68" t="s">
        <v>190</v>
      </c>
      <c r="C6" s="68" t="s">
        <v>191</v>
      </c>
      <c r="D6" s="69">
        <v>50879000</v>
      </c>
      <c r="E6" s="68" t="s">
        <v>192</v>
      </c>
    </row>
    <row r="7" spans="1:5" ht="18" customHeight="1">
      <c r="A7" s="67"/>
      <c r="B7" s="68" t="s">
        <v>193</v>
      </c>
      <c r="C7" s="68" t="s">
        <v>191</v>
      </c>
      <c r="D7" s="69">
        <v>12366000</v>
      </c>
      <c r="E7" s="68" t="s">
        <v>192</v>
      </c>
    </row>
    <row r="8" spans="1:5" ht="18" customHeight="1">
      <c r="A8" s="67"/>
      <c r="B8" s="68" t="s">
        <v>194</v>
      </c>
      <c r="C8" s="68" t="s">
        <v>195</v>
      </c>
      <c r="D8" s="69">
        <v>39918000</v>
      </c>
      <c r="E8" s="68" t="s">
        <v>192</v>
      </c>
    </row>
    <row r="9" spans="1:5" ht="18" customHeight="1">
      <c r="A9" s="67"/>
      <c r="B9" s="68" t="s">
        <v>196</v>
      </c>
      <c r="C9" s="68" t="s">
        <v>191</v>
      </c>
      <c r="D9" s="69">
        <v>3680000</v>
      </c>
      <c r="E9" s="68" t="s">
        <v>197</v>
      </c>
    </row>
    <row r="10" spans="1:5" ht="18" customHeight="1">
      <c r="A10" s="67"/>
      <c r="B10" s="68" t="s">
        <v>198</v>
      </c>
      <c r="C10" s="68" t="s">
        <v>191</v>
      </c>
      <c r="D10" s="69">
        <v>600000</v>
      </c>
      <c r="E10" s="68" t="s">
        <v>192</v>
      </c>
    </row>
    <row r="11" spans="1:5" ht="18" customHeight="1">
      <c r="A11" s="67"/>
      <c r="B11" s="68" t="s">
        <v>199</v>
      </c>
      <c r="C11" s="68" t="s">
        <v>200</v>
      </c>
      <c r="D11" s="69">
        <v>14089480</v>
      </c>
      <c r="E11" s="68" t="s">
        <v>201</v>
      </c>
    </row>
    <row r="12" spans="1:5" ht="18" customHeight="1">
      <c r="A12" s="67"/>
      <c r="B12" s="68"/>
      <c r="C12" s="68"/>
      <c r="D12" s="69"/>
      <c r="E12" s="68"/>
    </row>
    <row r="13" spans="1:5" ht="18" customHeight="1">
      <c r="A13" s="67"/>
      <c r="B13" s="68"/>
      <c r="C13" s="68"/>
      <c r="D13" s="69"/>
      <c r="E13" s="68"/>
    </row>
    <row r="14" spans="1:5" ht="18" customHeight="1">
      <c r="A14" s="67"/>
      <c r="B14" s="68"/>
      <c r="C14" s="68"/>
      <c r="D14" s="69"/>
      <c r="E14" s="68"/>
    </row>
    <row r="15" spans="1:5" ht="18" customHeight="1">
      <c r="A15" s="70"/>
      <c r="B15" s="71" t="s">
        <v>202</v>
      </c>
      <c r="C15" s="72"/>
      <c r="D15" s="69">
        <f>SUM(D6:D14)</f>
        <v>121532480</v>
      </c>
      <c r="E15" s="72"/>
    </row>
    <row r="16" spans="1:5" ht="18" customHeight="1">
      <c r="A16" s="73" t="s">
        <v>203</v>
      </c>
      <c r="B16" s="68" t="s">
        <v>204</v>
      </c>
      <c r="C16" s="68" t="s">
        <v>205</v>
      </c>
      <c r="D16" s="69">
        <v>2345256000</v>
      </c>
      <c r="E16" s="68" t="s">
        <v>206</v>
      </c>
    </row>
    <row r="17" spans="1:5" ht="18" customHeight="1">
      <c r="A17" s="73"/>
      <c r="B17" s="68" t="s">
        <v>207</v>
      </c>
      <c r="C17" s="68" t="s">
        <v>208</v>
      </c>
      <c r="D17" s="69">
        <v>1707006000</v>
      </c>
      <c r="E17" s="68" t="s">
        <v>206</v>
      </c>
    </row>
    <row r="18" spans="1:5" ht="18" customHeight="1">
      <c r="A18" s="73"/>
      <c r="B18" s="68" t="s">
        <v>209</v>
      </c>
      <c r="C18" s="68" t="s">
        <v>210</v>
      </c>
      <c r="D18" s="69">
        <v>1548741437</v>
      </c>
      <c r="E18" s="68" t="s">
        <v>206</v>
      </c>
    </row>
    <row r="19" spans="1:5" ht="18" customHeight="1">
      <c r="A19" s="73"/>
      <c r="B19" s="68" t="s">
        <v>211</v>
      </c>
      <c r="C19" s="68" t="s">
        <v>212</v>
      </c>
      <c r="D19" s="69">
        <v>15577860</v>
      </c>
      <c r="E19" s="68" t="s">
        <v>206</v>
      </c>
    </row>
    <row r="20" spans="1:5" ht="18" customHeight="1">
      <c r="A20" s="73"/>
      <c r="B20" s="68" t="s">
        <v>213</v>
      </c>
      <c r="C20" s="68" t="s">
        <v>214</v>
      </c>
      <c r="D20" s="69">
        <v>40428000</v>
      </c>
      <c r="E20" s="68" t="s">
        <v>206</v>
      </c>
    </row>
    <row r="21" spans="1:5" ht="18" customHeight="1">
      <c r="A21" s="73"/>
      <c r="B21" s="68" t="s">
        <v>199</v>
      </c>
      <c r="C21" s="68" t="s">
        <v>215</v>
      </c>
      <c r="D21" s="69">
        <v>2957000</v>
      </c>
      <c r="E21" s="68" t="s">
        <v>206</v>
      </c>
    </row>
    <row r="22" spans="1:5" ht="18" customHeight="1">
      <c r="A22" s="73"/>
      <c r="B22" s="68" t="s">
        <v>216</v>
      </c>
      <c r="C22" s="68"/>
      <c r="D22" s="69">
        <v>5779720500</v>
      </c>
      <c r="E22" s="68"/>
    </row>
    <row r="23" spans="1:5" ht="18" customHeight="1">
      <c r="A23" s="74"/>
      <c r="B23" s="71" t="s">
        <v>202</v>
      </c>
      <c r="C23" s="72"/>
      <c r="D23" s="69">
        <f>SUM(D16:D22)</f>
        <v>11439686797</v>
      </c>
      <c r="E23" s="72"/>
    </row>
    <row r="24" spans="1:5" ht="18" customHeight="1">
      <c r="A24" s="71" t="s">
        <v>26</v>
      </c>
      <c r="B24" s="72"/>
      <c r="C24" s="72"/>
      <c r="D24" s="69">
        <f>D15+D23</f>
        <v>11561219277</v>
      </c>
      <c r="E24" s="72"/>
    </row>
    <row r="25" spans="1:5" ht="13.5" customHeight="1"/>
  </sheetData>
  <mergeCells count="2">
    <mergeCell ref="A6:A15"/>
    <mergeCell ref="A16:A23"/>
  </mergeCells>
  <phoneticPr fontId="3"/>
  <printOptions horizontalCentered="1"/>
  <pageMargins left="0.39370078740157483" right="0.39370078740157483" top="1.9685039370078741" bottom="0.39370078740157483" header="0.19685039370078741" footer="0.19685039370078741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6E71B-DD71-426F-B4E5-5B0BEECBFD03}">
  <dimension ref="A1:E67"/>
  <sheetViews>
    <sheetView zoomScaleNormal="100" workbookViewId="0">
      <selection activeCell="G16" sqref="G16"/>
    </sheetView>
  </sheetViews>
  <sheetFormatPr defaultColWidth="8.875" defaultRowHeight="11.25"/>
  <cols>
    <col min="1" max="1" width="18.375" style="2" bestFit="1" customWidth="1"/>
    <col min="2" max="3" width="24.875" style="2" customWidth="1"/>
    <col min="4" max="4" width="13.875" style="2" bestFit="1" customWidth="1"/>
    <col min="5" max="5" width="24.875" style="2" customWidth="1"/>
    <col min="6" max="6" width="10" style="2" bestFit="1" customWidth="1"/>
    <col min="7" max="16384" width="8.875" style="2"/>
  </cols>
  <sheetData>
    <row r="1" spans="1:5" ht="21">
      <c r="A1" s="9" t="s">
        <v>217</v>
      </c>
    </row>
    <row r="2" spans="1:5" ht="13.5">
      <c r="A2" s="3" t="s">
        <v>37</v>
      </c>
    </row>
    <row r="3" spans="1:5" ht="13.5">
      <c r="A3" s="3" t="s">
        <v>218</v>
      </c>
    </row>
    <row r="4" spans="1:5" ht="13.5">
      <c r="A4" s="2" t="s">
        <v>131</v>
      </c>
      <c r="E4" s="4" t="s">
        <v>41</v>
      </c>
    </row>
    <row r="5" spans="1:5" ht="22.5" customHeight="1">
      <c r="A5" s="11" t="s">
        <v>219</v>
      </c>
      <c r="B5" s="11" t="s">
        <v>5</v>
      </c>
      <c r="C5" s="75" t="s">
        <v>220</v>
      </c>
      <c r="D5" s="76"/>
      <c r="E5" s="11" t="s">
        <v>187</v>
      </c>
    </row>
    <row r="6" spans="1:5" ht="18" customHeight="1">
      <c r="A6" s="77" t="s">
        <v>221</v>
      </c>
      <c r="B6" s="77" t="s">
        <v>222</v>
      </c>
      <c r="C6" s="78" t="s">
        <v>223</v>
      </c>
      <c r="D6" s="79"/>
      <c r="E6" s="80">
        <v>18450943085</v>
      </c>
    </row>
    <row r="7" spans="1:5" ht="18" customHeight="1">
      <c r="A7" s="77"/>
      <c r="B7" s="77"/>
      <c r="C7" s="78" t="s">
        <v>224</v>
      </c>
      <c r="D7" s="79"/>
      <c r="E7" s="81">
        <v>190620000</v>
      </c>
    </row>
    <row r="8" spans="1:5" ht="18" customHeight="1">
      <c r="A8" s="77"/>
      <c r="B8" s="77"/>
      <c r="C8" s="78" t="s">
        <v>225</v>
      </c>
      <c r="D8" s="79"/>
      <c r="E8" s="81">
        <v>12967000</v>
      </c>
    </row>
    <row r="9" spans="1:5" ht="18" customHeight="1">
      <c r="A9" s="77"/>
      <c r="B9" s="77"/>
      <c r="C9" s="78" t="s">
        <v>226</v>
      </c>
      <c r="D9" s="79"/>
      <c r="E9" s="81">
        <v>129550000</v>
      </c>
    </row>
    <row r="10" spans="1:5" ht="18" customHeight="1">
      <c r="A10" s="77"/>
      <c r="B10" s="77"/>
      <c r="C10" s="78" t="s">
        <v>227</v>
      </c>
      <c r="D10" s="79"/>
      <c r="E10" s="81">
        <v>139257000</v>
      </c>
    </row>
    <row r="11" spans="1:5" ht="18" customHeight="1">
      <c r="A11" s="77"/>
      <c r="B11" s="77"/>
      <c r="C11" s="78" t="s">
        <v>228</v>
      </c>
      <c r="D11" s="79"/>
      <c r="E11" s="81">
        <v>453255000</v>
      </c>
    </row>
    <row r="12" spans="1:5" ht="18" customHeight="1">
      <c r="A12" s="77"/>
      <c r="B12" s="77"/>
      <c r="C12" s="78" t="s">
        <v>229</v>
      </c>
      <c r="D12" s="79"/>
      <c r="E12" s="81">
        <v>2975759000</v>
      </c>
    </row>
    <row r="13" spans="1:5" ht="18" customHeight="1">
      <c r="A13" s="77"/>
      <c r="B13" s="77"/>
      <c r="C13" s="78" t="s">
        <v>230</v>
      </c>
      <c r="D13" s="79"/>
      <c r="E13" s="81">
        <v>52456050</v>
      </c>
    </row>
    <row r="14" spans="1:5" ht="18" customHeight="1">
      <c r="A14" s="77"/>
      <c r="B14" s="77"/>
      <c r="C14" s="78" t="s">
        <v>231</v>
      </c>
      <c r="D14" s="79"/>
      <c r="E14" s="81">
        <v>104885000</v>
      </c>
    </row>
    <row r="15" spans="1:5" ht="18" customHeight="1">
      <c r="A15" s="77"/>
      <c r="B15" s="77"/>
      <c r="C15" s="78" t="s">
        <v>232</v>
      </c>
      <c r="D15" s="79"/>
      <c r="E15" s="81">
        <v>8639418000</v>
      </c>
    </row>
    <row r="16" spans="1:5" ht="18" customHeight="1">
      <c r="A16" s="77"/>
      <c r="B16" s="77"/>
      <c r="C16" s="78" t="s">
        <v>233</v>
      </c>
      <c r="D16" s="79"/>
      <c r="E16" s="81">
        <v>13706000</v>
      </c>
    </row>
    <row r="17" spans="1:5" ht="18" customHeight="1">
      <c r="A17" s="77"/>
      <c r="B17" s="77"/>
      <c r="C17" s="78" t="s">
        <v>234</v>
      </c>
      <c r="D17" s="79"/>
      <c r="E17" s="80">
        <v>52789552</v>
      </c>
    </row>
    <row r="18" spans="1:5" ht="18" customHeight="1">
      <c r="A18" s="77"/>
      <c r="B18" s="77"/>
      <c r="C18" s="78" t="s">
        <v>235</v>
      </c>
      <c r="D18" s="79"/>
      <c r="E18" s="81">
        <v>1491515269</v>
      </c>
    </row>
    <row r="19" spans="1:5" ht="18" customHeight="1">
      <c r="A19" s="77"/>
      <c r="B19" s="77"/>
      <c r="C19" s="82" t="s">
        <v>103</v>
      </c>
      <c r="D19" s="83"/>
      <c r="E19" s="84">
        <f>SUM(E6:E18)</f>
        <v>32707120956</v>
      </c>
    </row>
    <row r="20" spans="1:5" ht="18" customHeight="1">
      <c r="A20" s="77"/>
      <c r="B20" s="77" t="s">
        <v>236</v>
      </c>
      <c r="C20" s="85" t="s">
        <v>237</v>
      </c>
      <c r="D20" s="7" t="s">
        <v>238</v>
      </c>
      <c r="E20" s="24">
        <v>3230348000</v>
      </c>
    </row>
    <row r="21" spans="1:5" ht="18" customHeight="1">
      <c r="A21" s="77"/>
      <c r="B21" s="77"/>
      <c r="C21" s="77"/>
      <c r="D21" s="7" t="s">
        <v>239</v>
      </c>
      <c r="E21" s="24">
        <v>89737000</v>
      </c>
    </row>
    <row r="22" spans="1:5" ht="18" customHeight="1">
      <c r="A22" s="77"/>
      <c r="B22" s="77"/>
      <c r="C22" s="77"/>
      <c r="D22" s="86" t="s">
        <v>202</v>
      </c>
      <c r="E22" s="84">
        <f>SUM(E20:E21)</f>
        <v>3320085000</v>
      </c>
    </row>
    <row r="23" spans="1:5" ht="18" customHeight="1">
      <c r="A23" s="77"/>
      <c r="B23" s="77"/>
      <c r="C23" s="85" t="s">
        <v>240</v>
      </c>
      <c r="D23" s="7" t="s">
        <v>238</v>
      </c>
      <c r="E23" s="24">
        <v>17728873042</v>
      </c>
    </row>
    <row r="24" spans="1:5" ht="18" customHeight="1">
      <c r="A24" s="77"/>
      <c r="B24" s="77"/>
      <c r="C24" s="77"/>
      <c r="D24" s="7" t="s">
        <v>239</v>
      </c>
      <c r="E24" s="24">
        <v>4270299176</v>
      </c>
    </row>
    <row r="25" spans="1:5" ht="18" customHeight="1">
      <c r="A25" s="77"/>
      <c r="B25" s="77"/>
      <c r="C25" s="77"/>
      <c r="D25" s="86" t="s">
        <v>202</v>
      </c>
      <c r="E25" s="84">
        <f>SUM(E23:E24)</f>
        <v>21999172218</v>
      </c>
    </row>
    <row r="26" spans="1:5" ht="18" customHeight="1">
      <c r="A26" s="87"/>
      <c r="B26" s="87"/>
      <c r="C26" s="82" t="s">
        <v>103</v>
      </c>
      <c r="D26" s="83"/>
      <c r="E26" s="84">
        <f>SUM(E22,E25)</f>
        <v>25319257218</v>
      </c>
    </row>
    <row r="27" spans="1:5" ht="18" customHeight="1">
      <c r="A27" s="87"/>
      <c r="B27" s="88" t="s">
        <v>26</v>
      </c>
      <c r="C27" s="89"/>
      <c r="D27" s="90"/>
      <c r="E27" s="84">
        <f>SUM(E19,E26)</f>
        <v>58026378174</v>
      </c>
    </row>
    <row r="28" spans="1:5" ht="18" customHeight="1">
      <c r="A28" s="85" t="s">
        <v>241</v>
      </c>
      <c r="B28" s="77" t="s">
        <v>222</v>
      </c>
      <c r="C28" s="78" t="s">
        <v>242</v>
      </c>
      <c r="D28" s="79"/>
      <c r="E28" s="81">
        <v>422004</v>
      </c>
    </row>
    <row r="29" spans="1:5" ht="18" customHeight="1">
      <c r="A29" s="77"/>
      <c r="B29" s="77"/>
      <c r="C29" s="82" t="s">
        <v>103</v>
      </c>
      <c r="D29" s="83"/>
      <c r="E29" s="84">
        <f>SUM(E28:E28)</f>
        <v>422004</v>
      </c>
    </row>
    <row r="30" spans="1:5" ht="18" customHeight="1">
      <c r="A30" s="77"/>
      <c r="B30" s="77" t="s">
        <v>236</v>
      </c>
      <c r="C30" s="85" t="s">
        <v>237</v>
      </c>
      <c r="D30" s="7" t="s">
        <v>238</v>
      </c>
      <c r="E30" s="24">
        <v>0</v>
      </c>
    </row>
    <row r="31" spans="1:5" ht="18" customHeight="1">
      <c r="A31" s="77"/>
      <c r="B31" s="77"/>
      <c r="C31" s="77"/>
      <c r="D31" s="7" t="s">
        <v>239</v>
      </c>
      <c r="E31" s="24">
        <v>0</v>
      </c>
    </row>
    <row r="32" spans="1:5" ht="18" customHeight="1">
      <c r="A32" s="77"/>
      <c r="B32" s="77"/>
      <c r="C32" s="77"/>
      <c r="D32" s="86" t="s">
        <v>202</v>
      </c>
      <c r="E32" s="84">
        <f>SUM(E30:E31)</f>
        <v>0</v>
      </c>
    </row>
    <row r="33" spans="1:5" ht="18" customHeight="1">
      <c r="A33" s="77"/>
      <c r="B33" s="77"/>
      <c r="C33" s="85" t="s">
        <v>240</v>
      </c>
      <c r="D33" s="7" t="s">
        <v>238</v>
      </c>
      <c r="E33" s="24">
        <v>0</v>
      </c>
    </row>
    <row r="34" spans="1:5" ht="18" customHeight="1">
      <c r="A34" s="77"/>
      <c r="B34" s="77"/>
      <c r="C34" s="77"/>
      <c r="D34" s="7" t="s">
        <v>239</v>
      </c>
      <c r="E34" s="24">
        <v>0</v>
      </c>
    </row>
    <row r="35" spans="1:5" ht="18" customHeight="1">
      <c r="A35" s="77"/>
      <c r="B35" s="77"/>
      <c r="C35" s="77"/>
      <c r="D35" s="86" t="s">
        <v>202</v>
      </c>
      <c r="E35" s="84">
        <f>SUM(E33:E34)</f>
        <v>0</v>
      </c>
    </row>
    <row r="36" spans="1:5" ht="18" customHeight="1">
      <c r="A36" s="87"/>
      <c r="B36" s="87"/>
      <c r="C36" s="82" t="s">
        <v>103</v>
      </c>
      <c r="D36" s="83"/>
      <c r="E36" s="84">
        <f>SUM(E32,E35)</f>
        <v>0</v>
      </c>
    </row>
    <row r="37" spans="1:5" ht="18" customHeight="1">
      <c r="A37" s="87"/>
      <c r="B37" s="88" t="s">
        <v>26</v>
      </c>
      <c r="C37" s="89"/>
      <c r="D37" s="90"/>
      <c r="E37" s="84">
        <f>SUM(E29,E36)</f>
        <v>422004</v>
      </c>
    </row>
    <row r="38" spans="1:5" ht="18" customHeight="1">
      <c r="A38" s="85" t="s">
        <v>243</v>
      </c>
      <c r="B38" s="77" t="s">
        <v>222</v>
      </c>
      <c r="C38" s="78" t="s">
        <v>242</v>
      </c>
      <c r="D38" s="79"/>
      <c r="E38" s="81">
        <v>0</v>
      </c>
    </row>
    <row r="39" spans="1:5" ht="18" customHeight="1">
      <c r="A39" s="77"/>
      <c r="B39" s="77"/>
      <c r="C39" s="82" t="s">
        <v>103</v>
      </c>
      <c r="D39" s="83"/>
      <c r="E39" s="84">
        <f>SUM(E38:E38)</f>
        <v>0</v>
      </c>
    </row>
    <row r="40" spans="1:5" ht="18" customHeight="1">
      <c r="A40" s="77"/>
      <c r="B40" s="77" t="s">
        <v>236</v>
      </c>
      <c r="C40" s="85" t="s">
        <v>237</v>
      </c>
      <c r="D40" s="7" t="s">
        <v>238</v>
      </c>
      <c r="E40" s="24">
        <v>0</v>
      </c>
    </row>
    <row r="41" spans="1:5" ht="18" customHeight="1">
      <c r="A41" s="77"/>
      <c r="B41" s="77"/>
      <c r="C41" s="77"/>
      <c r="D41" s="7" t="s">
        <v>239</v>
      </c>
      <c r="E41" s="24">
        <v>0</v>
      </c>
    </row>
    <row r="42" spans="1:5" ht="18" customHeight="1">
      <c r="A42" s="77"/>
      <c r="B42" s="77"/>
      <c r="C42" s="77"/>
      <c r="D42" s="86" t="s">
        <v>202</v>
      </c>
      <c r="E42" s="84">
        <f>SUM(E40:E41)</f>
        <v>0</v>
      </c>
    </row>
    <row r="43" spans="1:5" ht="18" customHeight="1">
      <c r="A43" s="77"/>
      <c r="B43" s="77"/>
      <c r="C43" s="85" t="s">
        <v>240</v>
      </c>
      <c r="D43" s="7" t="s">
        <v>238</v>
      </c>
      <c r="E43" s="24">
        <v>0</v>
      </c>
    </row>
    <row r="44" spans="1:5" ht="18" customHeight="1">
      <c r="A44" s="77"/>
      <c r="B44" s="77"/>
      <c r="C44" s="77"/>
      <c r="D44" s="7" t="s">
        <v>239</v>
      </c>
      <c r="E44" s="24">
        <v>0</v>
      </c>
    </row>
    <row r="45" spans="1:5" ht="18" customHeight="1">
      <c r="A45" s="77"/>
      <c r="B45" s="77"/>
      <c r="C45" s="77"/>
      <c r="D45" s="86" t="s">
        <v>202</v>
      </c>
      <c r="E45" s="84">
        <f>SUM(E43:E44)</f>
        <v>0</v>
      </c>
    </row>
    <row r="46" spans="1:5" ht="18" customHeight="1">
      <c r="A46" s="87"/>
      <c r="B46" s="87"/>
      <c r="C46" s="82" t="s">
        <v>103</v>
      </c>
      <c r="D46" s="83"/>
      <c r="E46" s="84">
        <f>SUM(E42,E45)</f>
        <v>0</v>
      </c>
    </row>
    <row r="47" spans="1:5" ht="18" customHeight="1">
      <c r="A47" s="87"/>
      <c r="B47" s="88" t="s">
        <v>26</v>
      </c>
      <c r="C47" s="89"/>
      <c r="D47" s="90"/>
      <c r="E47" s="84">
        <f>SUM(E39,E46)</f>
        <v>0</v>
      </c>
    </row>
    <row r="48" spans="1:5" ht="18" customHeight="1">
      <c r="A48" s="77" t="s">
        <v>244</v>
      </c>
      <c r="B48" s="77" t="s">
        <v>222</v>
      </c>
      <c r="C48" s="78" t="s">
        <v>242</v>
      </c>
      <c r="D48" s="79"/>
      <c r="E48" s="81">
        <v>-422004</v>
      </c>
    </row>
    <row r="49" spans="1:5" ht="18" customHeight="1">
      <c r="A49" s="77"/>
      <c r="B49" s="77"/>
      <c r="C49" s="82" t="s">
        <v>103</v>
      </c>
      <c r="D49" s="83"/>
      <c r="E49" s="84">
        <f>SUM(E48:E48)</f>
        <v>-422004</v>
      </c>
    </row>
    <row r="50" spans="1:5" ht="18" customHeight="1">
      <c r="A50" s="77"/>
      <c r="B50" s="77" t="s">
        <v>236</v>
      </c>
      <c r="C50" s="85" t="s">
        <v>237</v>
      </c>
      <c r="D50" s="7" t="s">
        <v>238</v>
      </c>
      <c r="E50" s="24">
        <v>0</v>
      </c>
    </row>
    <row r="51" spans="1:5" ht="18" customHeight="1">
      <c r="A51" s="77"/>
      <c r="B51" s="77"/>
      <c r="C51" s="77"/>
      <c r="D51" s="7" t="s">
        <v>239</v>
      </c>
      <c r="E51" s="24">
        <v>0</v>
      </c>
    </row>
    <row r="52" spans="1:5" ht="18" customHeight="1">
      <c r="A52" s="77"/>
      <c r="B52" s="77"/>
      <c r="C52" s="77"/>
      <c r="D52" s="86" t="s">
        <v>202</v>
      </c>
      <c r="E52" s="84">
        <f>SUM(E50:E51)</f>
        <v>0</v>
      </c>
    </row>
    <row r="53" spans="1:5" ht="18" customHeight="1">
      <c r="A53" s="77"/>
      <c r="B53" s="77"/>
      <c r="C53" s="85" t="s">
        <v>240</v>
      </c>
      <c r="D53" s="7" t="s">
        <v>238</v>
      </c>
      <c r="E53" s="24">
        <v>0</v>
      </c>
    </row>
    <row r="54" spans="1:5" ht="18" customHeight="1">
      <c r="A54" s="77"/>
      <c r="B54" s="77"/>
      <c r="C54" s="77"/>
      <c r="D54" s="7" t="s">
        <v>239</v>
      </c>
      <c r="E54" s="24">
        <v>0</v>
      </c>
    </row>
    <row r="55" spans="1:5" ht="18" customHeight="1">
      <c r="A55" s="77"/>
      <c r="B55" s="77"/>
      <c r="C55" s="77"/>
      <c r="D55" s="86" t="s">
        <v>202</v>
      </c>
      <c r="E55" s="84">
        <f>SUM(E53:E54)</f>
        <v>0</v>
      </c>
    </row>
    <row r="56" spans="1:5" ht="18" customHeight="1">
      <c r="A56" s="87"/>
      <c r="B56" s="87"/>
      <c r="C56" s="82" t="s">
        <v>103</v>
      </c>
      <c r="D56" s="83"/>
      <c r="E56" s="84">
        <f>SUM(E52,E55)</f>
        <v>0</v>
      </c>
    </row>
    <row r="57" spans="1:5" ht="18" customHeight="1">
      <c r="A57" s="87"/>
      <c r="B57" s="88" t="s">
        <v>26</v>
      </c>
      <c r="C57" s="89"/>
      <c r="D57" s="90"/>
      <c r="E57" s="84">
        <f>SUM(E49,E56)</f>
        <v>-422004</v>
      </c>
    </row>
    <row r="58" spans="1:5" ht="18" customHeight="1">
      <c r="A58" s="77" t="s">
        <v>245</v>
      </c>
      <c r="B58" s="77" t="s">
        <v>222</v>
      </c>
      <c r="C58" s="78"/>
      <c r="D58" s="79"/>
      <c r="E58" s="81">
        <f>E19+E29+E39+E49</f>
        <v>32707120956</v>
      </c>
    </row>
    <row r="59" spans="1:5" ht="18" customHeight="1">
      <c r="A59" s="77"/>
      <c r="B59" s="77"/>
      <c r="C59" s="82" t="s">
        <v>103</v>
      </c>
      <c r="D59" s="83"/>
      <c r="E59" s="84">
        <f>SUM(E58:E58)</f>
        <v>32707120956</v>
      </c>
    </row>
    <row r="60" spans="1:5" ht="18" customHeight="1">
      <c r="A60" s="77"/>
      <c r="B60" s="77" t="s">
        <v>236</v>
      </c>
      <c r="C60" s="85" t="s">
        <v>237</v>
      </c>
      <c r="D60" s="7" t="s">
        <v>238</v>
      </c>
      <c r="E60" s="24">
        <f>E20+E30+E40+E50</f>
        <v>3230348000</v>
      </c>
    </row>
    <row r="61" spans="1:5" ht="18" customHeight="1">
      <c r="A61" s="77"/>
      <c r="B61" s="77"/>
      <c r="C61" s="77"/>
      <c r="D61" s="7" t="s">
        <v>239</v>
      </c>
      <c r="E61" s="24">
        <f>E21+E31+E41+E51</f>
        <v>89737000</v>
      </c>
    </row>
    <row r="62" spans="1:5" ht="18" customHeight="1">
      <c r="A62" s="77"/>
      <c r="B62" s="77"/>
      <c r="C62" s="77"/>
      <c r="D62" s="86" t="s">
        <v>202</v>
      </c>
      <c r="E62" s="84">
        <f>SUM(E60:E61)</f>
        <v>3320085000</v>
      </c>
    </row>
    <row r="63" spans="1:5" ht="18" customHeight="1">
      <c r="A63" s="77"/>
      <c r="B63" s="77"/>
      <c r="C63" s="85" t="s">
        <v>240</v>
      </c>
      <c r="D63" s="7" t="s">
        <v>238</v>
      </c>
      <c r="E63" s="24">
        <f>E23+E33+E43+E53</f>
        <v>17728873042</v>
      </c>
    </row>
    <row r="64" spans="1:5" ht="18" customHeight="1">
      <c r="A64" s="77"/>
      <c r="B64" s="77"/>
      <c r="C64" s="77"/>
      <c r="D64" s="7" t="s">
        <v>239</v>
      </c>
      <c r="E64" s="24">
        <f>E24+E34+E44+E54</f>
        <v>4270299176</v>
      </c>
    </row>
    <row r="65" spans="1:5" ht="18" customHeight="1">
      <c r="A65" s="77"/>
      <c r="B65" s="77"/>
      <c r="C65" s="77"/>
      <c r="D65" s="86" t="s">
        <v>202</v>
      </c>
      <c r="E65" s="84">
        <f>SUM(E63:E64)</f>
        <v>21999172218</v>
      </c>
    </row>
    <row r="66" spans="1:5" ht="18" customHeight="1">
      <c r="A66" s="87"/>
      <c r="B66" s="87"/>
      <c r="C66" s="82" t="s">
        <v>103</v>
      </c>
      <c r="D66" s="83"/>
      <c r="E66" s="84">
        <f>SUM(E62,E65)</f>
        <v>25319257218</v>
      </c>
    </row>
    <row r="67" spans="1:5" ht="18" customHeight="1">
      <c r="A67" s="87"/>
      <c r="B67" s="88" t="s">
        <v>26</v>
      </c>
      <c r="C67" s="89"/>
      <c r="D67" s="90"/>
      <c r="E67" s="84">
        <f>SUM(E59,E66)</f>
        <v>58026378174</v>
      </c>
    </row>
  </sheetData>
  <mergeCells count="58">
    <mergeCell ref="A58:A67"/>
    <mergeCell ref="B58:B59"/>
    <mergeCell ref="C58:D58"/>
    <mergeCell ref="C59:D59"/>
    <mergeCell ref="B60:B66"/>
    <mergeCell ref="C60:C62"/>
    <mergeCell ref="C63:C65"/>
    <mergeCell ref="C66:D66"/>
    <mergeCell ref="B67:D67"/>
    <mergeCell ref="A48:A57"/>
    <mergeCell ref="B48:B49"/>
    <mergeCell ref="C48:D48"/>
    <mergeCell ref="C49:D49"/>
    <mergeCell ref="B50:B56"/>
    <mergeCell ref="C50:C52"/>
    <mergeCell ref="C53:C55"/>
    <mergeCell ref="C56:D56"/>
    <mergeCell ref="B57:D57"/>
    <mergeCell ref="A38:A47"/>
    <mergeCell ref="B38:B39"/>
    <mergeCell ref="C38:D38"/>
    <mergeCell ref="C39:D39"/>
    <mergeCell ref="B40:B46"/>
    <mergeCell ref="C40:C42"/>
    <mergeCell ref="C43:C45"/>
    <mergeCell ref="C46:D46"/>
    <mergeCell ref="B47:D47"/>
    <mergeCell ref="A28:A37"/>
    <mergeCell ref="B28:B29"/>
    <mergeCell ref="C28:D28"/>
    <mergeCell ref="C29:D29"/>
    <mergeCell ref="B30:B36"/>
    <mergeCell ref="C30:C32"/>
    <mergeCell ref="C33:C35"/>
    <mergeCell ref="C36:D36"/>
    <mergeCell ref="B37:D37"/>
    <mergeCell ref="C19:D19"/>
    <mergeCell ref="B20:B26"/>
    <mergeCell ref="C20:C22"/>
    <mergeCell ref="C23:C25"/>
    <mergeCell ref="C26:D26"/>
    <mergeCell ref="B27:D27"/>
    <mergeCell ref="C13:D13"/>
    <mergeCell ref="C14:D14"/>
    <mergeCell ref="C15:D15"/>
    <mergeCell ref="C16:D16"/>
    <mergeCell ref="C17:D17"/>
    <mergeCell ref="C18:D18"/>
    <mergeCell ref="C5:D5"/>
    <mergeCell ref="A6:A27"/>
    <mergeCell ref="B6:B19"/>
    <mergeCell ref="C6:D6"/>
    <mergeCell ref="C7:D7"/>
    <mergeCell ref="C8:D8"/>
    <mergeCell ref="C9:D9"/>
    <mergeCell ref="C10:D10"/>
    <mergeCell ref="C11:D11"/>
    <mergeCell ref="C12:D12"/>
  </mergeCells>
  <phoneticPr fontId="3"/>
  <printOptions horizontalCentered="1"/>
  <pageMargins left="1.1811023622047245" right="0.39370078740157483" top="0.39370078740157483" bottom="0.39370078740157483" header="0.19685039370078741" footer="0.19685039370078741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A3B0-D990-476F-B46D-A7DB034A4B51}">
  <sheetPr>
    <pageSetUpPr fitToPage="1"/>
  </sheetPr>
  <dimension ref="A1:F15"/>
  <sheetViews>
    <sheetView zoomScaleNormal="100" workbookViewId="0">
      <selection activeCell="D9" sqref="D9"/>
    </sheetView>
  </sheetViews>
  <sheetFormatPr defaultColWidth="8.875" defaultRowHeight="20.25" customHeight="1"/>
  <cols>
    <col min="1" max="1" width="23.375" style="3" customWidth="1"/>
    <col min="2" max="6" width="20.875" style="3" customWidth="1"/>
    <col min="7" max="7" width="4.75" style="3" customWidth="1"/>
    <col min="8" max="8" width="14.875" style="3" bestFit="1" customWidth="1"/>
    <col min="9" max="9" width="13.875" style="3" bestFit="1" customWidth="1"/>
    <col min="10" max="10" width="23.5" style="3" bestFit="1" customWidth="1"/>
    <col min="11" max="11" width="22.5" style="3" bestFit="1" customWidth="1"/>
    <col min="12" max="16384" width="8.875" style="3"/>
  </cols>
  <sheetData>
    <row r="1" spans="1:6" ht="20.25" customHeight="1">
      <c r="A1" s="1" t="s">
        <v>248</v>
      </c>
      <c r="B1" s="92"/>
      <c r="C1" s="92"/>
      <c r="D1" s="92"/>
      <c r="E1" s="92"/>
      <c r="F1" s="92"/>
    </row>
    <row r="2" spans="1:6" ht="20.25" customHeight="1">
      <c r="A2" s="93" t="s">
        <v>37</v>
      </c>
      <c r="B2" s="93"/>
      <c r="C2" s="93"/>
      <c r="D2" s="93"/>
      <c r="E2" s="93"/>
      <c r="F2" s="94" t="s">
        <v>38</v>
      </c>
    </row>
    <row r="3" spans="1:6" ht="20.25" customHeight="1">
      <c r="A3" s="93" t="s">
        <v>3</v>
      </c>
      <c r="B3" s="93"/>
      <c r="C3" s="93"/>
      <c r="D3" s="93"/>
      <c r="E3" s="93"/>
      <c r="F3" s="94" t="s">
        <v>249</v>
      </c>
    </row>
    <row r="4" spans="1:6" ht="20.25" customHeight="1">
      <c r="A4" s="95" t="s">
        <v>5</v>
      </c>
      <c r="B4" s="96" t="s">
        <v>187</v>
      </c>
      <c r="C4" s="96" t="s">
        <v>250</v>
      </c>
      <c r="D4" s="96"/>
      <c r="E4" s="96"/>
      <c r="F4" s="96"/>
    </row>
    <row r="5" spans="1:6" ht="20.25" customHeight="1">
      <c r="A5" s="95"/>
      <c r="B5" s="96"/>
      <c r="C5" s="96" t="s">
        <v>236</v>
      </c>
      <c r="D5" s="96" t="s">
        <v>251</v>
      </c>
      <c r="E5" s="96" t="s">
        <v>252</v>
      </c>
      <c r="F5" s="96" t="s">
        <v>82</v>
      </c>
    </row>
    <row r="6" spans="1:6" ht="20.25" customHeight="1" thickBot="1">
      <c r="A6" s="97"/>
      <c r="B6" s="98"/>
      <c r="C6" s="98"/>
      <c r="D6" s="98"/>
      <c r="E6" s="98"/>
      <c r="F6" s="98"/>
    </row>
    <row r="7" spans="1:6" ht="21.95" customHeight="1" thickTop="1">
      <c r="A7" s="99" t="s">
        <v>253</v>
      </c>
      <c r="B7" s="100">
        <v>52881011641</v>
      </c>
      <c r="C7" s="100">
        <f>C11-C8-C9-C10</f>
        <v>22643621243</v>
      </c>
      <c r="D7" s="100">
        <f>D11-D8-D9-D10</f>
        <v>1544723994</v>
      </c>
      <c r="E7" s="100">
        <f>B7-C7-D7-F7</f>
        <v>25466147309</v>
      </c>
      <c r="F7" s="100">
        <v>3226519095</v>
      </c>
    </row>
    <row r="8" spans="1:6" ht="21.95" customHeight="1">
      <c r="A8" s="99" t="s">
        <v>254</v>
      </c>
      <c r="B8" s="100">
        <v>6308897659</v>
      </c>
      <c r="C8" s="100">
        <v>2473420975</v>
      </c>
      <c r="D8" s="100">
        <v>2832218006</v>
      </c>
      <c r="E8" s="100">
        <f>B8-C8-D8-F8</f>
        <v>1003258678</v>
      </c>
      <c r="F8" s="100">
        <v>0</v>
      </c>
    </row>
    <row r="9" spans="1:6" ht="21.95" customHeight="1">
      <c r="A9" s="99" t="s">
        <v>255</v>
      </c>
      <c r="B9" s="100">
        <v>3546456180</v>
      </c>
      <c r="C9" s="100">
        <v>202215000</v>
      </c>
      <c r="D9" s="100">
        <v>0</v>
      </c>
      <c r="E9" s="100">
        <f>B9-C9-D9-F9</f>
        <v>3344241180</v>
      </c>
      <c r="F9" s="100">
        <v>0</v>
      </c>
    </row>
    <row r="10" spans="1:6" ht="21.95" customHeight="1">
      <c r="A10" s="99" t="s">
        <v>82</v>
      </c>
      <c r="B10" s="100">
        <f>SUM(C10:F10)</f>
        <v>2893473789</v>
      </c>
      <c r="C10" s="100">
        <v>0</v>
      </c>
      <c r="D10" s="100">
        <v>0</v>
      </c>
      <c r="E10" s="100">
        <f>E11-E7-E8-E9</f>
        <v>2893473789</v>
      </c>
      <c r="F10" s="100">
        <v>0</v>
      </c>
    </row>
    <row r="11" spans="1:6" ht="21.95" customHeight="1">
      <c r="A11" s="101" t="s">
        <v>26</v>
      </c>
      <c r="B11" s="100">
        <f>SUM(B7:B10)</f>
        <v>65629839269</v>
      </c>
      <c r="C11" s="100">
        <v>25319257218</v>
      </c>
      <c r="D11" s="100">
        <v>4376942000</v>
      </c>
      <c r="E11" s="100">
        <v>32707120956</v>
      </c>
      <c r="F11" s="100">
        <f>SUM(F7:F10)</f>
        <v>3226519095</v>
      </c>
    </row>
    <row r="15" spans="1:6" ht="13.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F317-39DE-4926-98FC-3A024E542167}">
  <dimension ref="A1:B8"/>
  <sheetViews>
    <sheetView workbookViewId="0">
      <selection activeCell="B7" sqref="B7"/>
    </sheetView>
  </sheetViews>
  <sheetFormatPr defaultColWidth="8.875" defaultRowHeight="11.25"/>
  <cols>
    <col min="1" max="1" width="60.875" style="2" customWidth="1"/>
    <col min="2" max="2" width="40.875" style="2" customWidth="1"/>
    <col min="3" max="16384" width="8.875" style="2"/>
  </cols>
  <sheetData>
    <row r="1" spans="1:2" ht="21">
      <c r="A1" s="9" t="s">
        <v>246</v>
      </c>
    </row>
    <row r="2" spans="1:2" ht="13.5">
      <c r="A2" s="3" t="s">
        <v>37</v>
      </c>
    </row>
    <row r="3" spans="1:2" ht="13.5">
      <c r="A3" s="3" t="s">
        <v>38</v>
      </c>
    </row>
    <row r="4" spans="1:2" ht="13.5">
      <c r="B4" s="4" t="s">
        <v>184</v>
      </c>
    </row>
    <row r="5" spans="1:2" ht="22.5" customHeight="1">
      <c r="A5" s="11" t="s">
        <v>78</v>
      </c>
      <c r="B5" s="11" t="s">
        <v>176</v>
      </c>
    </row>
    <row r="6" spans="1:2" ht="18" customHeight="1">
      <c r="A6" s="91" t="s">
        <v>247</v>
      </c>
      <c r="B6" s="23">
        <v>930640747</v>
      </c>
    </row>
    <row r="7" spans="1:2" ht="18" customHeight="1">
      <c r="A7" s="91"/>
      <c r="B7" s="23"/>
    </row>
    <row r="8" spans="1:2" ht="18" customHeight="1">
      <c r="A8" s="14" t="s">
        <v>26</v>
      </c>
      <c r="B8" s="18">
        <f>SUM(B6:B7)</f>
        <v>930640747</v>
      </c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3AF3-8C0B-4DF3-BF80-928CB9AAD81E}">
  <sheetPr>
    <pageSetUpPr fitToPage="1"/>
  </sheetPr>
  <dimension ref="A1:J23"/>
  <sheetViews>
    <sheetView zoomScaleNormal="100" workbookViewId="0">
      <selection activeCell="E28" sqref="E28"/>
    </sheetView>
  </sheetViews>
  <sheetFormatPr defaultColWidth="8.875" defaultRowHeight="11.25"/>
  <cols>
    <col min="1" max="1" width="30.75" style="2" customWidth="1"/>
    <col min="2" max="11" width="15.75" style="2" customWidth="1"/>
    <col min="12" max="16384" width="8.875" style="2"/>
  </cols>
  <sheetData>
    <row r="1" spans="1:10" ht="2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</row>
    <row r="2" spans="1:10" ht="13.5">
      <c r="A2" s="3" t="s">
        <v>1</v>
      </c>
      <c r="B2" s="3"/>
      <c r="C2" s="3"/>
      <c r="D2" s="3"/>
      <c r="E2" s="3"/>
      <c r="F2" s="3"/>
      <c r="G2" s="3"/>
      <c r="H2" s="3"/>
      <c r="I2" s="3"/>
      <c r="J2" s="4" t="s">
        <v>2</v>
      </c>
    </row>
    <row r="3" spans="1:10" ht="13.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</row>
    <row r="4" spans="1:10" ht="13.5">
      <c r="A4" s="3"/>
      <c r="B4" s="3"/>
      <c r="C4" s="3"/>
      <c r="D4" s="3"/>
      <c r="E4" s="3"/>
      <c r="F4" s="3"/>
      <c r="G4" s="3"/>
      <c r="H4" s="3"/>
      <c r="I4" s="3"/>
      <c r="J4" s="4" t="s">
        <v>4</v>
      </c>
    </row>
    <row r="5" spans="1:10" ht="22.5">
      <c r="A5" s="5" t="s">
        <v>5</v>
      </c>
      <c r="B5" s="6" t="s">
        <v>28</v>
      </c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5" t="s">
        <v>26</v>
      </c>
    </row>
    <row r="6" spans="1:10" ht="18" customHeight="1">
      <c r="A6" s="7" t="s">
        <v>13</v>
      </c>
      <c r="B6" s="8">
        <v>38289923955</v>
      </c>
      <c r="C6" s="8">
        <v>48766173858</v>
      </c>
      <c r="D6" s="8">
        <v>2822556343</v>
      </c>
      <c r="E6" s="8">
        <v>9510976805</v>
      </c>
      <c r="F6" s="8">
        <v>221473154</v>
      </c>
      <c r="G6" s="8">
        <v>647714128</v>
      </c>
      <c r="H6" s="8">
        <v>15213734173</v>
      </c>
      <c r="I6" s="8">
        <v>29939012</v>
      </c>
      <c r="J6" s="8">
        <v>115502491428</v>
      </c>
    </row>
    <row r="7" spans="1:10" ht="18" customHeight="1">
      <c r="A7" s="7" t="s">
        <v>14</v>
      </c>
      <c r="B7" s="8">
        <v>20639523685</v>
      </c>
      <c r="C7" s="8">
        <v>36643100700</v>
      </c>
      <c r="D7" s="8">
        <v>1790314895</v>
      </c>
      <c r="E7" s="8">
        <v>3075708315</v>
      </c>
      <c r="F7" s="8">
        <v>212333838</v>
      </c>
      <c r="G7" s="8">
        <v>513977023</v>
      </c>
      <c r="H7" s="8">
        <v>10871866827</v>
      </c>
      <c r="I7" s="8">
        <v>29939012</v>
      </c>
      <c r="J7" s="8">
        <v>73776764295</v>
      </c>
    </row>
    <row r="8" spans="1:10" ht="18" customHeight="1">
      <c r="A8" s="7" t="s">
        <v>16</v>
      </c>
      <c r="B8" s="8" t="s">
        <v>15</v>
      </c>
      <c r="C8" s="8" t="s">
        <v>15</v>
      </c>
      <c r="D8" s="8" t="s">
        <v>15</v>
      </c>
      <c r="E8" s="8" t="s">
        <v>15</v>
      </c>
      <c r="F8" s="8" t="s">
        <v>15</v>
      </c>
      <c r="G8" s="8" t="s">
        <v>15</v>
      </c>
      <c r="H8" s="8" t="s">
        <v>15</v>
      </c>
      <c r="I8" s="8" t="s">
        <v>15</v>
      </c>
      <c r="J8" s="8" t="s">
        <v>15</v>
      </c>
    </row>
    <row r="9" spans="1:10" ht="18" customHeight="1">
      <c r="A9" s="7" t="s">
        <v>17</v>
      </c>
      <c r="B9" s="8">
        <v>13321072937</v>
      </c>
      <c r="C9" s="8">
        <v>11206992090</v>
      </c>
      <c r="D9" s="8">
        <v>988913135</v>
      </c>
      <c r="E9" s="8">
        <v>4005685481</v>
      </c>
      <c r="F9" s="8">
        <v>9139316</v>
      </c>
      <c r="G9" s="8">
        <v>34526490</v>
      </c>
      <c r="H9" s="8">
        <v>4336974862</v>
      </c>
      <c r="I9" s="8" t="s">
        <v>15</v>
      </c>
      <c r="J9" s="8">
        <v>33903304311</v>
      </c>
    </row>
    <row r="10" spans="1:10" ht="18" customHeight="1">
      <c r="A10" s="7" t="s">
        <v>18</v>
      </c>
      <c r="B10" s="8">
        <v>521746068</v>
      </c>
      <c r="C10" s="8">
        <v>430882725</v>
      </c>
      <c r="D10" s="8">
        <v>43328313</v>
      </c>
      <c r="E10" s="8">
        <v>1531249062</v>
      </c>
      <c r="F10" s="8" t="s">
        <v>15</v>
      </c>
      <c r="G10" s="8">
        <v>75959615</v>
      </c>
      <c r="H10" s="8">
        <v>2725484</v>
      </c>
      <c r="I10" s="8" t="s">
        <v>15</v>
      </c>
      <c r="J10" s="8">
        <v>2605891267</v>
      </c>
    </row>
    <row r="11" spans="1:10" ht="18" customHeight="1">
      <c r="A11" s="7" t="s">
        <v>19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</row>
    <row r="12" spans="1:10" ht="18" customHeight="1">
      <c r="A12" s="7" t="s">
        <v>20</v>
      </c>
      <c r="B12" s="8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  <c r="J12" s="8" t="s">
        <v>15</v>
      </c>
    </row>
    <row r="13" spans="1:10" ht="18" customHeight="1">
      <c r="A13" s="7" t="s">
        <v>21</v>
      </c>
      <c r="B13" s="8" t="s">
        <v>15</v>
      </c>
      <c r="C13" s="8" t="s">
        <v>15</v>
      </c>
      <c r="D13" s="8" t="s">
        <v>15</v>
      </c>
      <c r="E13" s="8" t="s">
        <v>15</v>
      </c>
      <c r="F13" s="8" t="s">
        <v>15</v>
      </c>
      <c r="G13" s="8" t="s">
        <v>15</v>
      </c>
      <c r="H13" s="8" t="s">
        <v>15</v>
      </c>
      <c r="I13" s="8" t="s">
        <v>15</v>
      </c>
      <c r="J13" s="8" t="s">
        <v>15</v>
      </c>
    </row>
    <row r="14" spans="1:10" ht="18" customHeight="1">
      <c r="A14" s="7" t="s">
        <v>22</v>
      </c>
      <c r="B14" s="8" t="s">
        <v>15</v>
      </c>
      <c r="C14" s="8" t="s">
        <v>15</v>
      </c>
      <c r="D14" s="8" t="s">
        <v>15</v>
      </c>
      <c r="E14" s="8">
        <v>87147</v>
      </c>
      <c r="F14" s="8" t="s">
        <v>15</v>
      </c>
      <c r="G14" s="8" t="s">
        <v>15</v>
      </c>
      <c r="H14" s="8" t="s">
        <v>15</v>
      </c>
      <c r="I14" s="8" t="s">
        <v>15</v>
      </c>
      <c r="J14" s="8">
        <v>87147</v>
      </c>
    </row>
    <row r="15" spans="1:10" ht="18" customHeight="1">
      <c r="A15" s="7" t="s">
        <v>23</v>
      </c>
      <c r="B15" s="8">
        <v>3807581265</v>
      </c>
      <c r="C15" s="8">
        <v>485198343</v>
      </c>
      <c r="D15" s="8" t="s">
        <v>15</v>
      </c>
      <c r="E15" s="8">
        <v>898246800</v>
      </c>
      <c r="F15" s="8" t="s">
        <v>15</v>
      </c>
      <c r="G15" s="8">
        <v>23251000</v>
      </c>
      <c r="H15" s="8">
        <v>2167000</v>
      </c>
      <c r="I15" s="8" t="s">
        <v>15</v>
      </c>
      <c r="J15" s="8">
        <v>5216444408</v>
      </c>
    </row>
    <row r="16" spans="1:10" ht="18" customHeight="1">
      <c r="A16" s="7" t="s">
        <v>24</v>
      </c>
      <c r="B16" s="8">
        <v>24464347757</v>
      </c>
      <c r="C16" s="8" t="s">
        <v>15</v>
      </c>
      <c r="D16" s="8" t="s">
        <v>15</v>
      </c>
      <c r="E16" s="8">
        <v>224275825</v>
      </c>
      <c r="F16" s="8" t="s">
        <v>15</v>
      </c>
      <c r="G16" s="8" t="s">
        <v>15</v>
      </c>
      <c r="H16" s="8">
        <v>3300000</v>
      </c>
      <c r="I16" s="8" t="s">
        <v>15</v>
      </c>
      <c r="J16" s="8">
        <v>24691923582</v>
      </c>
    </row>
    <row r="17" spans="1:10" ht="18" customHeight="1">
      <c r="A17" s="7" t="s">
        <v>14</v>
      </c>
      <c r="B17" s="8">
        <v>19459985710</v>
      </c>
      <c r="C17" s="8" t="s">
        <v>15</v>
      </c>
      <c r="D17" s="8" t="s">
        <v>15</v>
      </c>
      <c r="E17" s="8" t="s">
        <v>15</v>
      </c>
      <c r="F17" s="8" t="s">
        <v>15</v>
      </c>
      <c r="G17" s="8" t="s">
        <v>15</v>
      </c>
      <c r="H17" s="8" t="s">
        <v>15</v>
      </c>
      <c r="I17" s="8" t="s">
        <v>15</v>
      </c>
      <c r="J17" s="8">
        <v>19459985710</v>
      </c>
    </row>
    <row r="18" spans="1:10" ht="18" customHeight="1">
      <c r="A18" s="7" t="s">
        <v>17</v>
      </c>
      <c r="B18" s="8">
        <v>44954905</v>
      </c>
      <c r="C18" s="8" t="s">
        <v>15</v>
      </c>
      <c r="D18" s="8" t="s">
        <v>15</v>
      </c>
      <c r="E18" s="8">
        <v>224275825</v>
      </c>
      <c r="F18" s="8" t="s">
        <v>15</v>
      </c>
      <c r="G18" s="8" t="s">
        <v>15</v>
      </c>
      <c r="H18" s="8" t="s">
        <v>15</v>
      </c>
      <c r="I18" s="8" t="s">
        <v>15</v>
      </c>
      <c r="J18" s="8">
        <v>269230730</v>
      </c>
    </row>
    <row r="19" spans="1:10" ht="18" customHeight="1">
      <c r="A19" s="7" t="s">
        <v>18</v>
      </c>
      <c r="B19" s="8">
        <v>4642426121</v>
      </c>
      <c r="C19" s="8" t="s">
        <v>15</v>
      </c>
      <c r="D19" s="8" t="s">
        <v>15</v>
      </c>
      <c r="E19" s="8" t="s">
        <v>15</v>
      </c>
      <c r="F19" s="8" t="s">
        <v>15</v>
      </c>
      <c r="G19" s="8" t="s">
        <v>15</v>
      </c>
      <c r="H19" s="8" t="s">
        <v>15</v>
      </c>
      <c r="I19" s="8" t="s">
        <v>15</v>
      </c>
      <c r="J19" s="8">
        <v>4642426121</v>
      </c>
    </row>
    <row r="20" spans="1:10" ht="18" customHeight="1">
      <c r="A20" s="7" t="s">
        <v>22</v>
      </c>
      <c r="B20" s="8">
        <v>1</v>
      </c>
      <c r="C20" s="8" t="s">
        <v>15</v>
      </c>
      <c r="D20" s="8" t="s">
        <v>15</v>
      </c>
      <c r="E20" s="8" t="s">
        <v>15</v>
      </c>
      <c r="F20" s="8" t="s">
        <v>15</v>
      </c>
      <c r="G20" s="8" t="s">
        <v>15</v>
      </c>
      <c r="H20" s="8" t="s">
        <v>15</v>
      </c>
      <c r="I20" s="8" t="s">
        <v>15</v>
      </c>
      <c r="J20" s="8">
        <v>1</v>
      </c>
    </row>
    <row r="21" spans="1:10" ht="18" customHeight="1">
      <c r="A21" s="7" t="s">
        <v>23</v>
      </c>
      <c r="B21" s="8">
        <v>316981020</v>
      </c>
      <c r="C21" s="8" t="s">
        <v>15</v>
      </c>
      <c r="D21" s="8" t="s">
        <v>15</v>
      </c>
      <c r="E21" s="8" t="s">
        <v>15</v>
      </c>
      <c r="F21" s="8" t="s">
        <v>15</v>
      </c>
      <c r="G21" s="8" t="s">
        <v>15</v>
      </c>
      <c r="H21" s="8">
        <v>3300000</v>
      </c>
      <c r="I21" s="8" t="s">
        <v>15</v>
      </c>
      <c r="J21" s="8">
        <v>320281020</v>
      </c>
    </row>
    <row r="22" spans="1:10" ht="18" customHeight="1">
      <c r="A22" s="7" t="s">
        <v>25</v>
      </c>
      <c r="B22" s="8">
        <v>6662061</v>
      </c>
      <c r="C22" s="8">
        <v>295370211</v>
      </c>
      <c r="D22" s="8">
        <v>14415018</v>
      </c>
      <c r="E22" s="8">
        <v>11353518</v>
      </c>
      <c r="F22" s="8">
        <v>1</v>
      </c>
      <c r="G22" s="8">
        <v>25264972</v>
      </c>
      <c r="H22" s="8">
        <v>27955658</v>
      </c>
      <c r="I22" s="8" t="s">
        <v>15</v>
      </c>
      <c r="J22" s="8">
        <v>381021439</v>
      </c>
    </row>
    <row r="23" spans="1:10" ht="18" customHeight="1">
      <c r="A23" s="7" t="s">
        <v>26</v>
      </c>
      <c r="B23" s="8">
        <v>62760933773</v>
      </c>
      <c r="C23" s="8">
        <v>49061544069</v>
      </c>
      <c r="D23" s="8">
        <v>2836971361</v>
      </c>
      <c r="E23" s="8">
        <v>9746606148</v>
      </c>
      <c r="F23" s="8">
        <v>221473155</v>
      </c>
      <c r="G23" s="8">
        <v>672979100</v>
      </c>
      <c r="H23" s="8">
        <v>15244989831</v>
      </c>
      <c r="I23" s="8">
        <v>29939012</v>
      </c>
      <c r="J23" s="8">
        <v>140575436449</v>
      </c>
    </row>
  </sheetData>
  <mergeCells count="1">
    <mergeCell ref="A1:J1"/>
  </mergeCells>
  <phoneticPr fontId="3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E5D81-B6F8-4053-A12C-8BA2AF430D31}">
  <sheetPr>
    <pageSetUpPr fitToPage="1"/>
  </sheetPr>
  <dimension ref="A1:K29"/>
  <sheetViews>
    <sheetView zoomScaleNormal="100" workbookViewId="0">
      <selection activeCell="C19" sqref="C19"/>
    </sheetView>
  </sheetViews>
  <sheetFormatPr defaultColWidth="8.875" defaultRowHeight="11.25"/>
  <cols>
    <col min="1" max="1" width="51.5" style="2" customWidth="1"/>
    <col min="2" max="7" width="15.375" style="2" customWidth="1"/>
    <col min="8" max="8" width="17.75" style="2" customWidth="1"/>
    <col min="9" max="9" width="15.375" style="2" customWidth="1"/>
    <col min="10" max="10" width="18.875" style="2" customWidth="1"/>
    <col min="11" max="11" width="17.25" style="2" customWidth="1"/>
    <col min="12" max="16384" width="8.875" style="2"/>
  </cols>
  <sheetData>
    <row r="1" spans="1:11" ht="21">
      <c r="A1" s="9" t="s">
        <v>36</v>
      </c>
    </row>
    <row r="2" spans="1:11" ht="13.5">
      <c r="A2" s="3" t="s">
        <v>37</v>
      </c>
    </row>
    <row r="3" spans="1:11" ht="13.5">
      <c r="A3" s="3" t="s">
        <v>38</v>
      </c>
    </row>
    <row r="4" spans="1:11">
      <c r="A4" s="2" t="s">
        <v>39</v>
      </c>
    </row>
    <row r="5" spans="1:11" ht="13.5">
      <c r="A5" s="10" t="s">
        <v>40</v>
      </c>
      <c r="G5" s="4" t="s">
        <v>41</v>
      </c>
      <c r="H5" s="4"/>
    </row>
    <row r="6" spans="1:11" ht="37.5" customHeight="1">
      <c r="A6" s="11" t="s">
        <v>42</v>
      </c>
      <c r="B6" s="12" t="s">
        <v>43</v>
      </c>
      <c r="C6" s="12" t="s">
        <v>44</v>
      </c>
      <c r="D6" s="12" t="s">
        <v>45</v>
      </c>
      <c r="E6" s="12" t="s">
        <v>46</v>
      </c>
      <c r="F6" s="12" t="s">
        <v>47</v>
      </c>
      <c r="G6" s="12" t="s">
        <v>48</v>
      </c>
      <c r="H6" s="12" t="s">
        <v>49</v>
      </c>
    </row>
    <row r="7" spans="1:11" ht="18" customHeight="1">
      <c r="A7" s="7"/>
      <c r="B7" s="13"/>
      <c r="C7" s="13"/>
      <c r="D7" s="13"/>
      <c r="E7" s="13"/>
      <c r="F7" s="13">
        <f>E7*B7</f>
        <v>0</v>
      </c>
      <c r="G7" s="13">
        <f>D7-F7</f>
        <v>0</v>
      </c>
      <c r="H7" s="13"/>
    </row>
    <row r="8" spans="1:11" ht="18" customHeight="1">
      <c r="A8" s="14" t="s">
        <v>26</v>
      </c>
      <c r="B8" s="15"/>
      <c r="C8" s="15"/>
      <c r="D8" s="16">
        <f>SUM(D7)</f>
        <v>0</v>
      </c>
      <c r="E8" s="17"/>
      <c r="F8" s="16">
        <v>0</v>
      </c>
      <c r="G8" s="16">
        <v>0</v>
      </c>
      <c r="H8" s="16">
        <f>SUM(H7)</f>
        <v>0</v>
      </c>
    </row>
    <row r="10" spans="1:11" ht="13.5">
      <c r="A10" s="10" t="s">
        <v>50</v>
      </c>
      <c r="I10" s="4" t="s">
        <v>41</v>
      </c>
      <c r="J10" s="4"/>
    </row>
    <row r="11" spans="1:11" ht="37.5" customHeight="1">
      <c r="A11" s="11" t="s">
        <v>51</v>
      </c>
      <c r="B11" s="12" t="s">
        <v>52</v>
      </c>
      <c r="C11" s="12" t="s">
        <v>53</v>
      </c>
      <c r="D11" s="12" t="s">
        <v>54</v>
      </c>
      <c r="E11" s="12" t="s">
        <v>55</v>
      </c>
      <c r="F11" s="12" t="s">
        <v>56</v>
      </c>
      <c r="G11" s="12" t="s">
        <v>57</v>
      </c>
      <c r="H11" s="12" t="s">
        <v>58</v>
      </c>
      <c r="I11" s="12" t="s">
        <v>59</v>
      </c>
      <c r="J11" s="12" t="s">
        <v>49</v>
      </c>
    </row>
    <row r="12" spans="1:11" ht="18" customHeight="1">
      <c r="A12" s="7" t="s">
        <v>60</v>
      </c>
      <c r="B12" s="18">
        <v>24800000</v>
      </c>
      <c r="C12" s="18">
        <v>102753761</v>
      </c>
      <c r="D12" s="18">
        <v>14073451</v>
      </c>
      <c r="E12" s="18">
        <f>C12-D12</f>
        <v>88680310</v>
      </c>
      <c r="F12" s="18">
        <v>50000000</v>
      </c>
      <c r="G12" s="19">
        <f>IFERROR(B12/F12,"")</f>
        <v>0.496</v>
      </c>
      <c r="H12" s="18">
        <f>E12*G12</f>
        <v>43985433.759999998</v>
      </c>
      <c r="I12" s="18">
        <f>IF(H12&gt;0,IF((H12/B12)&gt;0.7,0,B12-H12),B12)</f>
        <v>0</v>
      </c>
      <c r="J12" s="18">
        <v>24800</v>
      </c>
    </row>
    <row r="13" spans="1:11" ht="18" customHeight="1">
      <c r="A13" s="7" t="s">
        <v>61</v>
      </c>
      <c r="B13" s="18">
        <v>322122235</v>
      </c>
      <c r="C13" s="18">
        <v>65855117148</v>
      </c>
      <c r="D13" s="18">
        <v>60496034589</v>
      </c>
      <c r="E13" s="18">
        <f>C13-D13</f>
        <v>5359082559</v>
      </c>
      <c r="F13" s="18">
        <v>4161108030</v>
      </c>
      <c r="G13" s="19">
        <f>IFERROR(B13/F13,"")</f>
        <v>7.7412610457989001E-2</v>
      </c>
      <c r="H13" s="18">
        <f>E13*G13</f>
        <v>414860570.55206984</v>
      </c>
      <c r="I13" s="18">
        <f>IF(H13&gt;0,IF((H13/B13)&gt;0.7,0,B13-H13),B13)</f>
        <v>0</v>
      </c>
      <c r="J13" s="18">
        <v>322122</v>
      </c>
    </row>
    <row r="14" spans="1:11" ht="18" customHeight="1">
      <c r="A14" s="14" t="s">
        <v>26</v>
      </c>
      <c r="B14" s="18">
        <f>SUM(B12:B13)</f>
        <v>346922235</v>
      </c>
      <c r="C14" s="18">
        <f>SUM(C12:C13)</f>
        <v>65957870909</v>
      </c>
      <c r="D14" s="18">
        <f>SUM(D12:D13)</f>
        <v>60510108040</v>
      </c>
      <c r="E14" s="18">
        <f>SUM(E12:E13)</f>
        <v>5447762869</v>
      </c>
      <c r="F14" s="18">
        <f>SUM(F12:F13)</f>
        <v>4211108030</v>
      </c>
      <c r="G14" s="20"/>
      <c r="H14" s="18">
        <f>SUM(H12:H13)</f>
        <v>458846004.31206983</v>
      </c>
      <c r="I14" s="18">
        <f>SUM(I12:I13)</f>
        <v>0</v>
      </c>
      <c r="J14" s="18">
        <f>SUM(J12:J13)</f>
        <v>346922</v>
      </c>
    </row>
    <row r="16" spans="1:11" ht="13.5">
      <c r="A16" s="10" t="s">
        <v>62</v>
      </c>
      <c r="J16" s="4" t="s">
        <v>41</v>
      </c>
      <c r="K16" s="4"/>
    </row>
    <row r="17" spans="1:11" ht="37.5" customHeight="1">
      <c r="A17" s="11" t="s">
        <v>51</v>
      </c>
      <c r="B17" s="12" t="s">
        <v>63</v>
      </c>
      <c r="C17" s="12" t="s">
        <v>53</v>
      </c>
      <c r="D17" s="12" t="s">
        <v>54</v>
      </c>
      <c r="E17" s="12" t="s">
        <v>55</v>
      </c>
      <c r="F17" s="12" t="s">
        <v>56</v>
      </c>
      <c r="G17" s="12" t="s">
        <v>57</v>
      </c>
      <c r="H17" s="12" t="s">
        <v>58</v>
      </c>
      <c r="I17" s="12" t="s">
        <v>64</v>
      </c>
      <c r="J17" s="12" t="s">
        <v>65</v>
      </c>
      <c r="K17" s="12" t="s">
        <v>49</v>
      </c>
    </row>
    <row r="18" spans="1:11" ht="18" customHeight="1">
      <c r="A18" s="7" t="s">
        <v>66</v>
      </c>
      <c r="B18" s="18">
        <v>300000</v>
      </c>
      <c r="C18" s="18">
        <v>43457262880</v>
      </c>
      <c r="D18" s="18">
        <v>27653793959</v>
      </c>
      <c r="E18" s="18">
        <f t="shared" ref="E18:E28" si="0">C18-D18</f>
        <v>15803468921</v>
      </c>
      <c r="F18" s="18">
        <v>137000000</v>
      </c>
      <c r="G18" s="21">
        <f t="shared" ref="G18:G28" si="1">IF(F18&lt;&gt;0,B18/F18,0)</f>
        <v>2.1897810218978104E-3</v>
      </c>
      <c r="H18" s="18">
        <f t="shared" ref="H18:H28" si="2">E18*G18</f>
        <v>34606136.323357664</v>
      </c>
      <c r="I18" s="18">
        <f t="shared" ref="I18:I28" si="3">IF(H18&gt;0,IF((H18/B18)&gt;0.7,0,B18-H18),B18)</f>
        <v>0</v>
      </c>
      <c r="J18" s="18">
        <f t="shared" ref="J18:J28" si="4">B18-I18</f>
        <v>300000</v>
      </c>
      <c r="K18" s="18">
        <v>300</v>
      </c>
    </row>
    <row r="19" spans="1:11" ht="18" customHeight="1">
      <c r="A19" s="7" t="s">
        <v>67</v>
      </c>
      <c r="B19" s="18">
        <v>57630</v>
      </c>
      <c r="C19" s="18">
        <v>7362347</v>
      </c>
      <c r="D19" s="18">
        <v>354626</v>
      </c>
      <c r="E19" s="18">
        <f t="shared" si="0"/>
        <v>7007721</v>
      </c>
      <c r="F19" s="18">
        <v>5650000</v>
      </c>
      <c r="G19" s="21">
        <f t="shared" si="1"/>
        <v>1.0200000000000001E-2</v>
      </c>
      <c r="H19" s="18">
        <f t="shared" si="2"/>
        <v>71478.75420000001</v>
      </c>
      <c r="I19" s="18">
        <f t="shared" si="3"/>
        <v>0</v>
      </c>
      <c r="J19" s="18">
        <f t="shared" si="4"/>
        <v>57630</v>
      </c>
      <c r="K19" s="18">
        <v>58</v>
      </c>
    </row>
    <row r="20" spans="1:11" ht="18" customHeight="1">
      <c r="A20" s="7" t="s">
        <v>68</v>
      </c>
      <c r="B20" s="18">
        <v>64106700</v>
      </c>
      <c r="C20" s="18">
        <v>42078614473</v>
      </c>
      <c r="D20" s="18">
        <v>9660654056</v>
      </c>
      <c r="E20" s="18">
        <f t="shared" si="0"/>
        <v>32417960417</v>
      </c>
      <c r="F20" s="18">
        <v>807640000</v>
      </c>
      <c r="G20" s="21">
        <f t="shared" si="1"/>
        <v>7.9375340498241798E-2</v>
      </c>
      <c r="H20" s="18">
        <f t="shared" si="2"/>
        <v>2573186646.3578997</v>
      </c>
      <c r="I20" s="18">
        <f t="shared" si="3"/>
        <v>0</v>
      </c>
      <c r="J20" s="18">
        <f t="shared" si="4"/>
        <v>64106700</v>
      </c>
      <c r="K20" s="18">
        <v>41187</v>
      </c>
    </row>
    <row r="21" spans="1:11" ht="18" customHeight="1">
      <c r="A21" s="7" t="s">
        <v>69</v>
      </c>
      <c r="B21" s="18">
        <v>170000</v>
      </c>
      <c r="C21" s="18">
        <v>284255911</v>
      </c>
      <c r="D21" s="18">
        <v>8338753</v>
      </c>
      <c r="E21" s="18">
        <f t="shared" si="0"/>
        <v>275917158</v>
      </c>
      <c r="F21" s="18">
        <v>100000000</v>
      </c>
      <c r="G21" s="21">
        <f t="shared" si="1"/>
        <v>1.6999999999999999E-3</v>
      </c>
      <c r="H21" s="18">
        <f t="shared" si="2"/>
        <v>469059.16859999998</v>
      </c>
      <c r="I21" s="18">
        <f t="shared" si="3"/>
        <v>0</v>
      </c>
      <c r="J21" s="18">
        <f t="shared" si="4"/>
        <v>170000</v>
      </c>
      <c r="K21" s="18">
        <v>170</v>
      </c>
    </row>
    <row r="22" spans="1:11" ht="18" customHeight="1">
      <c r="A22" s="7" t="s">
        <v>70</v>
      </c>
      <c r="B22" s="18">
        <v>840000</v>
      </c>
      <c r="C22" s="18">
        <v>1794959466</v>
      </c>
      <c r="D22" s="18">
        <v>105315685</v>
      </c>
      <c r="E22" s="18">
        <f t="shared" si="0"/>
        <v>1689643781</v>
      </c>
      <c r="F22" s="18">
        <v>422000000</v>
      </c>
      <c r="G22" s="21">
        <f t="shared" si="1"/>
        <v>1.9905213270142181E-3</v>
      </c>
      <c r="H22" s="18">
        <f t="shared" si="2"/>
        <v>3363271.981137441</v>
      </c>
      <c r="I22" s="18">
        <f t="shared" si="3"/>
        <v>0</v>
      </c>
      <c r="J22" s="18">
        <f t="shared" si="4"/>
        <v>840000</v>
      </c>
      <c r="K22" s="18">
        <v>840</v>
      </c>
    </row>
    <row r="23" spans="1:11" ht="18" customHeight="1">
      <c r="A23" s="7" t="s">
        <v>71</v>
      </c>
      <c r="B23" s="18">
        <v>2390000</v>
      </c>
      <c r="C23" s="18">
        <v>2048990872</v>
      </c>
      <c r="D23" s="18">
        <v>11716292</v>
      </c>
      <c r="E23" s="18">
        <f t="shared" si="0"/>
        <v>2037274580</v>
      </c>
      <c r="F23" s="18">
        <v>1837806000</v>
      </c>
      <c r="G23" s="21">
        <f t="shared" si="1"/>
        <v>1.3004637050918323E-3</v>
      </c>
      <c r="H23" s="18">
        <f t="shared" si="2"/>
        <v>2649401.6485962067</v>
      </c>
      <c r="I23" s="18">
        <f t="shared" si="3"/>
        <v>0</v>
      </c>
      <c r="J23" s="18">
        <f t="shared" si="4"/>
        <v>2390000</v>
      </c>
      <c r="K23" s="18">
        <v>2390</v>
      </c>
    </row>
    <row r="24" spans="1:11" ht="18" customHeight="1">
      <c r="A24" s="7" t="s">
        <v>72</v>
      </c>
      <c r="B24" s="18">
        <v>883000</v>
      </c>
      <c r="C24" s="18">
        <v>381176298</v>
      </c>
      <c r="D24" s="18">
        <v>6173597</v>
      </c>
      <c r="E24" s="18">
        <f t="shared" si="0"/>
        <v>375002701</v>
      </c>
      <c r="F24" s="18">
        <v>188405626</v>
      </c>
      <c r="G24" s="21">
        <f t="shared" si="1"/>
        <v>4.6866965639338178E-3</v>
      </c>
      <c r="H24" s="18">
        <f t="shared" si="2"/>
        <v>1757523.8702426008</v>
      </c>
      <c r="I24" s="18">
        <f t="shared" si="3"/>
        <v>0</v>
      </c>
      <c r="J24" s="18">
        <f t="shared" si="4"/>
        <v>883000</v>
      </c>
      <c r="K24" s="18">
        <v>633</v>
      </c>
    </row>
    <row r="25" spans="1:11" ht="18" customHeight="1">
      <c r="A25" s="7" t="s">
        <v>73</v>
      </c>
      <c r="B25" s="18">
        <v>28000000</v>
      </c>
      <c r="C25" s="18">
        <v>49738049000</v>
      </c>
      <c r="D25" s="18">
        <v>22203370000</v>
      </c>
      <c r="E25" s="18">
        <f t="shared" si="0"/>
        <v>27534679000</v>
      </c>
      <c r="F25" s="18">
        <v>14538000000</v>
      </c>
      <c r="G25" s="21">
        <f t="shared" si="1"/>
        <v>1.925987068372541E-3</v>
      </c>
      <c r="H25" s="18">
        <f t="shared" si="2"/>
        <v>53031435.685788967</v>
      </c>
      <c r="I25" s="18">
        <f t="shared" si="3"/>
        <v>0</v>
      </c>
      <c r="J25" s="18">
        <f t="shared" si="4"/>
        <v>28000000</v>
      </c>
      <c r="K25" s="18">
        <v>28000</v>
      </c>
    </row>
    <row r="26" spans="1:11" ht="18" customHeight="1">
      <c r="A26" s="7" t="s">
        <v>74</v>
      </c>
      <c r="B26" s="18">
        <v>1000000</v>
      </c>
      <c r="C26" s="18">
        <v>60201321</v>
      </c>
      <c r="D26" s="18">
        <v>41708082</v>
      </c>
      <c r="E26" s="18">
        <f t="shared" si="0"/>
        <v>18493239</v>
      </c>
      <c r="F26" s="18">
        <v>40000000</v>
      </c>
      <c r="G26" s="21">
        <f t="shared" si="1"/>
        <v>2.5000000000000001E-2</v>
      </c>
      <c r="H26" s="18">
        <f t="shared" si="2"/>
        <v>462330.97500000003</v>
      </c>
      <c r="I26" s="18">
        <v>645454</v>
      </c>
      <c r="J26" s="18">
        <v>354546</v>
      </c>
      <c r="K26" s="18">
        <v>1000</v>
      </c>
    </row>
    <row r="27" spans="1:11" ht="18" customHeight="1">
      <c r="A27" s="7" t="s">
        <v>75</v>
      </c>
      <c r="B27" s="18">
        <v>500000</v>
      </c>
      <c r="C27" s="18">
        <v>918786789</v>
      </c>
      <c r="D27" s="18">
        <v>96091312</v>
      </c>
      <c r="E27" s="18">
        <f t="shared" si="0"/>
        <v>822695477</v>
      </c>
      <c r="F27" s="18">
        <v>24000000</v>
      </c>
      <c r="G27" s="21">
        <f t="shared" si="1"/>
        <v>2.0833333333333332E-2</v>
      </c>
      <c r="H27" s="18">
        <f t="shared" si="2"/>
        <v>17139489.104166664</v>
      </c>
      <c r="I27" s="18">
        <f t="shared" si="3"/>
        <v>0</v>
      </c>
      <c r="J27" s="18">
        <f t="shared" si="4"/>
        <v>500000</v>
      </c>
      <c r="K27" s="18">
        <v>500</v>
      </c>
    </row>
    <row r="28" spans="1:11" ht="18" customHeight="1">
      <c r="A28" s="7" t="s">
        <v>76</v>
      </c>
      <c r="B28" s="18">
        <v>8500000</v>
      </c>
      <c r="C28" s="18">
        <v>24164123000000</v>
      </c>
      <c r="D28" s="18">
        <v>23738231000000</v>
      </c>
      <c r="E28" s="18">
        <f t="shared" si="0"/>
        <v>425892000000</v>
      </c>
      <c r="F28" s="18">
        <v>16602000000</v>
      </c>
      <c r="G28" s="21">
        <f t="shared" si="1"/>
        <v>5.1198650764968073E-4</v>
      </c>
      <c r="H28" s="18">
        <f t="shared" si="2"/>
        <v>218050957.71593782</v>
      </c>
      <c r="I28" s="18">
        <f t="shared" si="3"/>
        <v>0</v>
      </c>
      <c r="J28" s="18">
        <f t="shared" si="4"/>
        <v>8500000</v>
      </c>
      <c r="K28" s="18">
        <v>8500</v>
      </c>
    </row>
    <row r="29" spans="1:11" ht="18" customHeight="1">
      <c r="A29" s="14" t="s">
        <v>26</v>
      </c>
      <c r="B29" s="18">
        <f>SUM(B18:B28)</f>
        <v>106747330</v>
      </c>
      <c r="C29" s="18">
        <f>SUM(C18:C28)</f>
        <v>24304892659357</v>
      </c>
      <c r="D29" s="18">
        <f>SUM(D18:D28)</f>
        <v>23798018516362</v>
      </c>
      <c r="E29" s="18">
        <f>SUM(E18:E28)</f>
        <v>506874142995</v>
      </c>
      <c r="F29" s="18">
        <f>SUM(F18:F28)</f>
        <v>34702501626</v>
      </c>
      <c r="G29" s="20"/>
      <c r="H29" s="18">
        <f>SUM(H18:H28)</f>
        <v>2904787731.5849266</v>
      </c>
      <c r="I29" s="18">
        <f>SUM(I18:I28)</f>
        <v>645454</v>
      </c>
      <c r="J29" s="18">
        <f>SUM(J18:J28)</f>
        <v>106101876</v>
      </c>
      <c r="K29" s="18">
        <f>SUM(K18:K28)</f>
        <v>83578</v>
      </c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018B-E351-48E3-9549-A0F360B3DA70}">
  <sheetPr>
    <pageSetUpPr fitToPage="1"/>
  </sheetPr>
  <dimension ref="A1:G18"/>
  <sheetViews>
    <sheetView zoomScaleNormal="100" workbookViewId="0">
      <selection activeCell="B29" sqref="B29"/>
    </sheetView>
  </sheetViews>
  <sheetFormatPr defaultColWidth="8.875" defaultRowHeight="11.25"/>
  <cols>
    <col min="1" max="1" width="22.875" style="2" customWidth="1"/>
    <col min="2" max="7" width="19.875" style="2" customWidth="1"/>
    <col min="8" max="16384" width="8.875" style="2"/>
  </cols>
  <sheetData>
    <row r="1" spans="1:7" ht="21">
      <c r="A1" s="9" t="s">
        <v>77</v>
      </c>
    </row>
    <row r="2" spans="1:7" ht="13.5">
      <c r="A2" s="3" t="s">
        <v>37</v>
      </c>
    </row>
    <row r="3" spans="1:7" ht="13.5">
      <c r="A3" s="3" t="s">
        <v>38</v>
      </c>
    </row>
    <row r="4" spans="1:7" ht="13.5">
      <c r="A4" s="2" t="s">
        <v>39</v>
      </c>
      <c r="F4" s="4" t="s">
        <v>41</v>
      </c>
      <c r="G4" s="4"/>
    </row>
    <row r="5" spans="1:7" ht="36" customHeight="1">
      <c r="A5" s="11" t="s">
        <v>78</v>
      </c>
      <c r="B5" s="11" t="s">
        <v>79</v>
      </c>
      <c r="C5" s="11" t="s">
        <v>80</v>
      </c>
      <c r="D5" s="11" t="s">
        <v>81</v>
      </c>
      <c r="E5" s="11" t="s">
        <v>82</v>
      </c>
      <c r="F5" s="12" t="s">
        <v>83</v>
      </c>
      <c r="G5" s="12" t="s">
        <v>84</v>
      </c>
    </row>
    <row r="6" spans="1:7" ht="18" customHeight="1">
      <c r="A6" s="7" t="s">
        <v>85</v>
      </c>
      <c r="B6" s="18">
        <v>2939266000</v>
      </c>
      <c r="C6" s="18">
        <v>0</v>
      </c>
      <c r="D6" s="18">
        <v>0</v>
      </c>
      <c r="E6" s="18">
        <v>0</v>
      </c>
      <c r="F6" s="18">
        <f>SUM(B6:E6)</f>
        <v>2939266000</v>
      </c>
      <c r="G6" s="18">
        <v>2784858</v>
      </c>
    </row>
    <row r="7" spans="1:7" ht="18" customHeight="1">
      <c r="A7" s="7" t="s">
        <v>86</v>
      </c>
      <c r="B7" s="18">
        <v>899294000</v>
      </c>
      <c r="C7" s="18">
        <v>0</v>
      </c>
      <c r="D7" s="18">
        <v>0</v>
      </c>
      <c r="E7" s="18">
        <v>0</v>
      </c>
      <c r="F7" s="18">
        <f>SUM(B7:E7)</f>
        <v>899294000</v>
      </c>
      <c r="G7" s="18">
        <v>751902</v>
      </c>
    </row>
    <row r="8" spans="1:7" ht="18" customHeight="1">
      <c r="A8" s="7" t="s">
        <v>87</v>
      </c>
      <c r="B8" s="18">
        <v>723365947</v>
      </c>
      <c r="C8" s="18">
        <v>0</v>
      </c>
      <c r="D8" s="18">
        <v>0</v>
      </c>
      <c r="E8" s="18">
        <v>0</v>
      </c>
      <c r="F8" s="18">
        <f t="shared" ref="F8:F14" si="0">SUM(B8:E8)</f>
        <v>723365947</v>
      </c>
      <c r="G8" s="18">
        <v>794911</v>
      </c>
    </row>
    <row r="9" spans="1:7" ht="18" customHeight="1">
      <c r="A9" s="7" t="s">
        <v>88</v>
      </c>
      <c r="B9" s="18">
        <v>127027000</v>
      </c>
      <c r="C9" s="18">
        <v>0</v>
      </c>
      <c r="D9" s="18">
        <v>0</v>
      </c>
      <c r="E9" s="18">
        <v>0</v>
      </c>
      <c r="F9" s="18">
        <f t="shared" si="0"/>
        <v>127027000</v>
      </c>
      <c r="G9" s="18">
        <v>127380</v>
      </c>
    </row>
    <row r="10" spans="1:7" ht="18" customHeight="1">
      <c r="A10" s="7" t="s">
        <v>89</v>
      </c>
      <c r="B10" s="18">
        <v>1135754000</v>
      </c>
      <c r="C10" s="18">
        <v>0</v>
      </c>
      <c r="D10" s="18">
        <v>0</v>
      </c>
      <c r="E10" s="18">
        <v>0</v>
      </c>
      <c r="F10" s="18">
        <f t="shared" si="0"/>
        <v>1135754000</v>
      </c>
      <c r="G10" s="18">
        <v>1126017</v>
      </c>
    </row>
    <row r="11" spans="1:7" ht="18" customHeight="1">
      <c r="A11" s="7" t="s">
        <v>90</v>
      </c>
      <c r="B11" s="18">
        <v>300656072</v>
      </c>
      <c r="C11" s="18">
        <v>195303000</v>
      </c>
      <c r="D11" s="18">
        <v>0</v>
      </c>
      <c r="E11" s="18">
        <v>0</v>
      </c>
      <c r="F11" s="18">
        <f t="shared" si="0"/>
        <v>495959072</v>
      </c>
      <c r="G11" s="18">
        <v>510189</v>
      </c>
    </row>
    <row r="12" spans="1:7" ht="18" customHeight="1">
      <c r="A12" s="7" t="s">
        <v>91</v>
      </c>
      <c r="B12" s="18">
        <v>117212540</v>
      </c>
      <c r="C12" s="18">
        <v>0</v>
      </c>
      <c r="D12" s="18">
        <v>0</v>
      </c>
      <c r="E12" s="18">
        <v>0</v>
      </c>
      <c r="F12" s="18">
        <f t="shared" si="0"/>
        <v>117212540</v>
      </c>
      <c r="G12" s="18">
        <v>124600</v>
      </c>
    </row>
    <row r="13" spans="1:7" ht="18" customHeight="1">
      <c r="A13" s="7" t="s">
        <v>92</v>
      </c>
      <c r="B13" s="18">
        <v>2137140000</v>
      </c>
      <c r="C13" s="18">
        <v>0</v>
      </c>
      <c r="D13" s="18">
        <v>0</v>
      </c>
      <c r="E13" s="18">
        <v>0</v>
      </c>
      <c r="F13" s="18">
        <f t="shared" si="0"/>
        <v>2137140000</v>
      </c>
      <c r="G13" s="18">
        <v>1214248</v>
      </c>
    </row>
    <row r="14" spans="1:7" ht="18" customHeight="1">
      <c r="A14" s="7" t="s">
        <v>93</v>
      </c>
      <c r="B14" s="18">
        <v>2678748000</v>
      </c>
      <c r="C14" s="18">
        <v>0</v>
      </c>
      <c r="D14" s="18">
        <v>0</v>
      </c>
      <c r="E14" s="18">
        <v>0</v>
      </c>
      <c r="F14" s="18">
        <f t="shared" si="0"/>
        <v>2678748000</v>
      </c>
      <c r="G14" s="18">
        <v>1967000</v>
      </c>
    </row>
    <row r="15" spans="1:7" ht="18" customHeight="1">
      <c r="A15" s="7" t="s">
        <v>94</v>
      </c>
      <c r="B15" s="18">
        <v>49707000</v>
      </c>
      <c r="C15" s="18">
        <v>0</v>
      </c>
      <c r="D15" s="18">
        <v>0</v>
      </c>
      <c r="E15" s="18">
        <v>0</v>
      </c>
      <c r="F15" s="18">
        <f>SUM(B15:E15)</f>
        <v>49707000</v>
      </c>
      <c r="G15" s="18">
        <v>37170</v>
      </c>
    </row>
    <row r="16" spans="1:7" ht="18" customHeight="1">
      <c r="A16" s="7" t="s">
        <v>95</v>
      </c>
      <c r="B16" s="18">
        <v>300104000</v>
      </c>
      <c r="C16" s="18">
        <v>0</v>
      </c>
      <c r="D16" s="18">
        <v>0</v>
      </c>
      <c r="E16" s="18">
        <v>0</v>
      </c>
      <c r="F16" s="18">
        <f>SUM(B16:E16)</f>
        <v>300104000</v>
      </c>
      <c r="G16" s="18">
        <v>300058</v>
      </c>
    </row>
    <row r="17" spans="1:7" ht="18" customHeight="1">
      <c r="A17" s="7" t="s">
        <v>96</v>
      </c>
      <c r="B17" s="18">
        <v>50000000</v>
      </c>
      <c r="C17" s="18">
        <v>0</v>
      </c>
      <c r="D17" s="18">
        <v>0</v>
      </c>
      <c r="E17" s="18">
        <v>0</v>
      </c>
      <c r="F17" s="18">
        <f>SUM(B17:E17)</f>
        <v>50000000</v>
      </c>
      <c r="G17" s="18">
        <v>5000</v>
      </c>
    </row>
    <row r="18" spans="1:7" ht="18" customHeight="1">
      <c r="A18" s="14" t="s">
        <v>26</v>
      </c>
      <c r="B18" s="18">
        <f>SUM(B6:B17)</f>
        <v>11458274559</v>
      </c>
      <c r="C18" s="18">
        <f t="shared" ref="C18:G18" si="1">SUM(C6:C17)</f>
        <v>195303000</v>
      </c>
      <c r="D18" s="18">
        <f t="shared" si="1"/>
        <v>0</v>
      </c>
      <c r="E18" s="18">
        <f t="shared" si="1"/>
        <v>0</v>
      </c>
      <c r="F18" s="18">
        <f>SUM(F6:F17)</f>
        <v>11653577559</v>
      </c>
      <c r="G18" s="18">
        <f t="shared" si="1"/>
        <v>9743333</v>
      </c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8E504-EF49-4087-B411-55000F6323FE}">
  <sheetPr>
    <pageSetUpPr fitToPage="1"/>
  </sheetPr>
  <dimension ref="A1:D26"/>
  <sheetViews>
    <sheetView zoomScaleNormal="100" workbookViewId="0">
      <selection activeCell="C22" sqref="C22"/>
    </sheetView>
  </sheetViews>
  <sheetFormatPr defaultColWidth="8.875" defaultRowHeight="11.25"/>
  <cols>
    <col min="1" max="1" width="30.875" style="2" customWidth="1"/>
    <col min="2" max="3" width="19.875" style="2" customWidth="1"/>
    <col min="4" max="16384" width="8.875" style="2"/>
  </cols>
  <sheetData>
    <row r="1" spans="1:3" ht="21">
      <c r="A1" s="9" t="s">
        <v>97</v>
      </c>
    </row>
    <row r="2" spans="1:3" ht="13.5">
      <c r="A2" s="3" t="s">
        <v>37</v>
      </c>
    </row>
    <row r="3" spans="1:3" ht="13.5">
      <c r="A3" s="3" t="s">
        <v>38</v>
      </c>
    </row>
    <row r="4" spans="1:3" ht="13.5">
      <c r="A4" s="2" t="s">
        <v>39</v>
      </c>
      <c r="C4" s="4" t="s">
        <v>41</v>
      </c>
    </row>
    <row r="5" spans="1:3" ht="22.5" customHeight="1">
      <c r="A5" s="11" t="s">
        <v>98</v>
      </c>
      <c r="B5" s="11" t="s">
        <v>99</v>
      </c>
      <c r="C5" s="11" t="s">
        <v>100</v>
      </c>
    </row>
    <row r="6" spans="1:3" ht="18" customHeight="1">
      <c r="A6" s="22" t="s">
        <v>101</v>
      </c>
      <c r="B6" s="23"/>
      <c r="C6" s="23"/>
    </row>
    <row r="7" spans="1:3" ht="18" customHeight="1">
      <c r="A7" s="24" t="s">
        <v>102</v>
      </c>
      <c r="B7" s="23">
        <v>12189500</v>
      </c>
      <c r="C7" s="18">
        <v>0</v>
      </c>
    </row>
    <row r="8" spans="1:3" ht="18" customHeight="1" thickBot="1">
      <c r="A8" s="25" t="s">
        <v>103</v>
      </c>
      <c r="B8" s="26">
        <f>SUM(B7)</f>
        <v>12189500</v>
      </c>
      <c r="C8" s="26">
        <f>SUM(C7)</f>
        <v>0</v>
      </c>
    </row>
    <row r="9" spans="1:3" ht="18" customHeight="1" thickTop="1">
      <c r="A9" s="22" t="s">
        <v>104</v>
      </c>
      <c r="B9" s="18"/>
      <c r="C9" s="18"/>
    </row>
    <row r="10" spans="1:3" ht="18" customHeight="1">
      <c r="A10" s="24" t="s">
        <v>105</v>
      </c>
      <c r="B10" s="18"/>
      <c r="C10" s="18"/>
    </row>
    <row r="11" spans="1:3" ht="18" customHeight="1">
      <c r="A11" s="27" t="s">
        <v>106</v>
      </c>
      <c r="B11" s="18">
        <v>136251344</v>
      </c>
      <c r="C11" s="18">
        <f>B11*0.076</f>
        <v>10355102.143999999</v>
      </c>
    </row>
    <row r="12" spans="1:3" ht="18" customHeight="1">
      <c r="A12" s="27" t="s">
        <v>107</v>
      </c>
      <c r="B12" s="18">
        <v>13124244</v>
      </c>
      <c r="C12" s="18">
        <f t="shared" ref="C12:C15" si="0">B12*0.076</f>
        <v>997442.54399999999</v>
      </c>
    </row>
    <row r="13" spans="1:3" ht="18" customHeight="1">
      <c r="A13" s="27" t="s">
        <v>108</v>
      </c>
      <c r="B13" s="18">
        <v>82242472</v>
      </c>
      <c r="C13" s="18">
        <f t="shared" si="0"/>
        <v>6250427.8719999995</v>
      </c>
    </row>
    <row r="14" spans="1:3" ht="18" customHeight="1">
      <c r="A14" s="27" t="s">
        <v>109</v>
      </c>
      <c r="B14" s="18">
        <v>6867882</v>
      </c>
      <c r="C14" s="18">
        <f t="shared" si="0"/>
        <v>521959.03200000001</v>
      </c>
    </row>
    <row r="15" spans="1:3" ht="18" customHeight="1">
      <c r="A15" s="27" t="s">
        <v>110</v>
      </c>
      <c r="B15" s="18">
        <v>16716259</v>
      </c>
      <c r="C15" s="18">
        <f t="shared" si="0"/>
        <v>1270435.6839999999</v>
      </c>
    </row>
    <row r="16" spans="1:3" ht="18" customHeight="1">
      <c r="A16" s="27" t="s">
        <v>111</v>
      </c>
      <c r="B16" s="18">
        <v>8373480</v>
      </c>
      <c r="C16" s="18">
        <f>B16*0.082</f>
        <v>686625.36</v>
      </c>
    </row>
    <row r="17" spans="1:4" ht="18" customHeight="1">
      <c r="A17" s="24" t="s">
        <v>112</v>
      </c>
      <c r="B17" s="18"/>
      <c r="C17" s="18"/>
    </row>
    <row r="18" spans="1:4" ht="18" customHeight="1">
      <c r="A18" s="27" t="s">
        <v>113</v>
      </c>
      <c r="B18" s="18">
        <v>6805800</v>
      </c>
      <c r="C18" s="18">
        <f>B18*0.389</f>
        <v>2647456.2000000002</v>
      </c>
    </row>
    <row r="19" spans="1:4" ht="18" customHeight="1">
      <c r="A19" s="27" t="s">
        <v>114</v>
      </c>
      <c r="B19" s="18">
        <v>16851561</v>
      </c>
      <c r="C19" s="18">
        <f t="shared" ref="C19:C20" si="1">B19*0.389</f>
        <v>6555257.2290000003</v>
      </c>
    </row>
    <row r="20" spans="1:4" ht="18" customHeight="1">
      <c r="A20" s="27" t="s">
        <v>115</v>
      </c>
      <c r="B20" s="18">
        <v>6000</v>
      </c>
      <c r="C20" s="18">
        <f t="shared" si="1"/>
        <v>2334</v>
      </c>
    </row>
    <row r="21" spans="1:4" ht="18" customHeight="1">
      <c r="A21" s="27" t="s">
        <v>116</v>
      </c>
      <c r="B21" s="18">
        <v>311592376</v>
      </c>
      <c r="C21" s="18">
        <v>24928150</v>
      </c>
    </row>
    <row r="22" spans="1:4" ht="18" customHeight="1" thickBot="1">
      <c r="A22" s="25" t="s">
        <v>103</v>
      </c>
      <c r="B22" s="26">
        <f>SUM(B10:B21)</f>
        <v>598831418</v>
      </c>
      <c r="C22" s="26">
        <f>SUM(C10:C21)</f>
        <v>54215190.064999998</v>
      </c>
    </row>
    <row r="23" spans="1:4" ht="18" customHeight="1" thickTop="1">
      <c r="A23" s="28" t="s">
        <v>26</v>
      </c>
      <c r="B23" s="18">
        <f>SUM(B22,B8)</f>
        <v>611020918</v>
      </c>
      <c r="C23" s="18">
        <f>SUM(C22,C8)</f>
        <v>54215190.064999998</v>
      </c>
    </row>
    <row r="24" spans="1:4">
      <c r="A24" s="29"/>
    </row>
    <row r="25" spans="1:4">
      <c r="B25" s="30"/>
      <c r="C25" s="30"/>
      <c r="D25" s="30"/>
    </row>
    <row r="26" spans="1:4">
      <c r="C26" s="30"/>
      <c r="D26" s="30"/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99F0-6956-4659-A444-EE1CDAA8EA3A}">
  <sheetPr>
    <pageSetUpPr fitToPage="1"/>
  </sheetPr>
  <dimension ref="A1:D27"/>
  <sheetViews>
    <sheetView zoomScaleNormal="100" workbookViewId="0">
      <selection activeCell="H26" sqref="H26"/>
    </sheetView>
  </sheetViews>
  <sheetFormatPr defaultColWidth="8.875" defaultRowHeight="11.25"/>
  <cols>
    <col min="1" max="1" width="30.875" style="2" customWidth="1"/>
    <col min="2" max="3" width="19.875" style="2" customWidth="1"/>
    <col min="4" max="16384" width="8.875" style="2"/>
  </cols>
  <sheetData>
    <row r="1" spans="1:3" ht="21">
      <c r="A1" s="9" t="s">
        <v>117</v>
      </c>
    </row>
    <row r="2" spans="1:3" ht="13.5">
      <c r="A2" s="3" t="s">
        <v>37</v>
      </c>
    </row>
    <row r="3" spans="1:3" ht="13.5">
      <c r="A3" s="3" t="s">
        <v>38</v>
      </c>
    </row>
    <row r="4" spans="1:3" ht="13.5">
      <c r="A4" s="2" t="s">
        <v>39</v>
      </c>
      <c r="C4" s="4" t="s">
        <v>41</v>
      </c>
    </row>
    <row r="5" spans="1:3" ht="22.5" customHeight="1">
      <c r="A5" s="11" t="s">
        <v>98</v>
      </c>
      <c r="B5" s="11" t="s">
        <v>99</v>
      </c>
      <c r="C5" s="11" t="s">
        <v>100</v>
      </c>
    </row>
    <row r="6" spans="1:3" ht="18" customHeight="1">
      <c r="A6" s="22" t="s">
        <v>101</v>
      </c>
      <c r="B6" s="23"/>
      <c r="C6" s="23"/>
    </row>
    <row r="7" spans="1:3" ht="18" customHeight="1">
      <c r="A7" s="24" t="s">
        <v>102</v>
      </c>
      <c r="B7" s="18">
        <v>0</v>
      </c>
      <c r="C7" s="18">
        <v>0</v>
      </c>
    </row>
    <row r="8" spans="1:3" ht="18" customHeight="1" thickBot="1">
      <c r="A8" s="25" t="s">
        <v>103</v>
      </c>
      <c r="B8" s="26">
        <f>SUM(B7)</f>
        <v>0</v>
      </c>
      <c r="C8" s="26">
        <f>SUM(C7)</f>
        <v>0</v>
      </c>
    </row>
    <row r="9" spans="1:3" ht="18" customHeight="1" thickTop="1">
      <c r="A9" s="22" t="s">
        <v>104</v>
      </c>
      <c r="B9" s="18"/>
      <c r="C9" s="18"/>
    </row>
    <row r="10" spans="1:3" ht="18" customHeight="1">
      <c r="A10" s="24" t="s">
        <v>118</v>
      </c>
      <c r="B10" s="18"/>
      <c r="C10" s="18"/>
    </row>
    <row r="11" spans="1:3" ht="18" customHeight="1">
      <c r="A11" s="27" t="s">
        <v>119</v>
      </c>
      <c r="B11" s="18">
        <v>95922301</v>
      </c>
      <c r="C11" s="18">
        <f>B11*0.076</f>
        <v>7290094.8760000002</v>
      </c>
    </row>
    <row r="12" spans="1:3" ht="18" customHeight="1">
      <c r="A12" s="27" t="s">
        <v>120</v>
      </c>
      <c r="B12" s="18">
        <v>801464</v>
      </c>
      <c r="C12" s="18">
        <f t="shared" ref="C12:C15" si="0">B12*0.076</f>
        <v>60911.263999999996</v>
      </c>
    </row>
    <row r="13" spans="1:3" ht="18" customHeight="1">
      <c r="A13" s="27" t="s">
        <v>121</v>
      </c>
      <c r="B13" s="18">
        <v>37725622</v>
      </c>
      <c r="C13" s="18">
        <f t="shared" si="0"/>
        <v>2867147.2719999999</v>
      </c>
    </row>
    <row r="14" spans="1:3" ht="18" customHeight="1">
      <c r="A14" s="27" t="s">
        <v>122</v>
      </c>
      <c r="B14" s="18">
        <v>4278261</v>
      </c>
      <c r="C14" s="18">
        <f t="shared" si="0"/>
        <v>325147.83600000001</v>
      </c>
    </row>
    <row r="15" spans="1:3" ht="18" customHeight="1">
      <c r="A15" s="27" t="s">
        <v>123</v>
      </c>
      <c r="B15" s="18">
        <v>7671840</v>
      </c>
      <c r="C15" s="18">
        <f t="shared" si="0"/>
        <v>583059.84</v>
      </c>
    </row>
    <row r="16" spans="1:3" ht="18" customHeight="1">
      <c r="A16" s="27" t="s">
        <v>124</v>
      </c>
      <c r="B16" s="18">
        <v>3957836</v>
      </c>
      <c r="C16" s="18">
        <f>B16*0.082</f>
        <v>324542.55200000003</v>
      </c>
    </row>
    <row r="17" spans="1:4" ht="18" customHeight="1">
      <c r="A17" s="24" t="s">
        <v>112</v>
      </c>
      <c r="B17" s="18"/>
      <c r="C17" s="18"/>
    </row>
    <row r="18" spans="1:4" ht="18" customHeight="1">
      <c r="A18" s="27" t="s">
        <v>113</v>
      </c>
      <c r="B18" s="18">
        <v>448254</v>
      </c>
      <c r="C18" s="18">
        <f>B18*0.389</f>
        <v>174370.80600000001</v>
      </c>
    </row>
    <row r="19" spans="1:4" ht="18" customHeight="1">
      <c r="A19" s="27" t="s">
        <v>125</v>
      </c>
      <c r="B19" s="18">
        <v>209070</v>
      </c>
      <c r="C19" s="18">
        <f t="shared" ref="C19:C21" si="1">B19*0.389</f>
        <v>81328.23</v>
      </c>
    </row>
    <row r="20" spans="1:4" ht="18" customHeight="1">
      <c r="A20" s="27" t="s">
        <v>126</v>
      </c>
      <c r="B20" s="18">
        <v>11931991</v>
      </c>
      <c r="C20" s="18">
        <f t="shared" si="1"/>
        <v>4641544.4989999998</v>
      </c>
    </row>
    <row r="21" spans="1:4" ht="18" customHeight="1">
      <c r="A21" s="27" t="s">
        <v>127</v>
      </c>
      <c r="B21" s="18">
        <v>27000</v>
      </c>
      <c r="C21" s="18">
        <f t="shared" si="1"/>
        <v>10503</v>
      </c>
    </row>
    <row r="22" spans="1:4" ht="18" customHeight="1">
      <c r="A22" s="27" t="s">
        <v>128</v>
      </c>
      <c r="B22" s="18">
        <v>53116854</v>
      </c>
      <c r="C22" s="18">
        <f>B22*0.08</f>
        <v>4249348.32</v>
      </c>
    </row>
    <row r="23" spans="1:4" ht="18" customHeight="1" thickBot="1">
      <c r="A23" s="25" t="s">
        <v>103</v>
      </c>
      <c r="B23" s="26">
        <f>SUM(B10:B22)</f>
        <v>216090493</v>
      </c>
      <c r="C23" s="26">
        <f>SUM(C10:C22)</f>
        <v>20607998.494999997</v>
      </c>
    </row>
    <row r="24" spans="1:4" ht="18" customHeight="1" thickTop="1">
      <c r="A24" s="28" t="s">
        <v>26</v>
      </c>
      <c r="B24" s="18">
        <f>B8+B23</f>
        <v>216090493</v>
      </c>
      <c r="C24" s="18">
        <f>C8+C23</f>
        <v>20607998.494999997</v>
      </c>
    </row>
    <row r="25" spans="1:4">
      <c r="A25" s="29"/>
    </row>
    <row r="26" spans="1:4">
      <c r="B26" s="30"/>
      <c r="C26" s="30"/>
      <c r="D26" s="30"/>
    </row>
    <row r="27" spans="1:4">
      <c r="C27" s="30"/>
      <c r="D27" s="30"/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231C-16F9-430A-A1BF-3823D0AC9CC2}">
  <sheetPr>
    <pageSetUpPr fitToPage="1"/>
  </sheetPr>
  <dimension ref="A1:K31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5" sqref="M5"/>
    </sheetView>
  </sheetViews>
  <sheetFormatPr defaultColWidth="8.875" defaultRowHeight="11.25"/>
  <cols>
    <col min="1" max="1" width="20.875" style="32" customWidth="1"/>
    <col min="2" max="2" width="14.875" style="32" customWidth="1"/>
    <col min="3" max="3" width="16.875" style="32" customWidth="1"/>
    <col min="4" max="11" width="14.875" style="32" customWidth="1"/>
    <col min="12" max="16384" width="8.875" style="32"/>
  </cols>
  <sheetData>
    <row r="1" spans="1:11" ht="21">
      <c r="A1" s="31" t="s">
        <v>129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.75">
      <c r="A2" s="33" t="s">
        <v>130</v>
      </c>
      <c r="B2" s="33"/>
      <c r="C2" s="33"/>
      <c r="D2" s="33"/>
      <c r="E2" s="33"/>
      <c r="F2" s="33"/>
      <c r="G2" s="33"/>
      <c r="H2" s="33"/>
      <c r="I2" s="33"/>
      <c r="J2" s="33"/>
      <c r="K2" s="34" t="s">
        <v>38</v>
      </c>
    </row>
    <row r="3" spans="1:11" ht="13.5">
      <c r="A3" s="33" t="s">
        <v>131</v>
      </c>
      <c r="B3" s="33"/>
      <c r="C3" s="33"/>
      <c r="D3" s="33"/>
      <c r="E3" s="33"/>
      <c r="F3" s="33"/>
      <c r="G3" s="33"/>
      <c r="H3" s="33"/>
      <c r="I3" s="33"/>
      <c r="J3" s="33"/>
      <c r="K3" s="34" t="s">
        <v>4</v>
      </c>
    </row>
    <row r="4" spans="1:11" ht="22.5" customHeight="1">
      <c r="A4" s="35" t="s">
        <v>78</v>
      </c>
      <c r="B4" s="36" t="s">
        <v>132</v>
      </c>
      <c r="C4" s="37"/>
      <c r="D4" s="35" t="s">
        <v>133</v>
      </c>
      <c r="E4" s="38" t="s">
        <v>134</v>
      </c>
      <c r="F4" s="35" t="s">
        <v>135</v>
      </c>
      <c r="G4" s="38" t="s">
        <v>136</v>
      </c>
      <c r="H4" s="39" t="s">
        <v>137</v>
      </c>
      <c r="I4" s="40"/>
      <c r="J4" s="41"/>
      <c r="K4" s="35" t="s">
        <v>82</v>
      </c>
    </row>
    <row r="5" spans="1:11" ht="22.5" customHeight="1">
      <c r="A5" s="35"/>
      <c r="B5" s="35"/>
      <c r="C5" s="42" t="s">
        <v>138</v>
      </c>
      <c r="D5" s="35"/>
      <c r="E5" s="35"/>
      <c r="F5" s="35"/>
      <c r="G5" s="35"/>
      <c r="H5" s="35"/>
      <c r="I5" s="43" t="s">
        <v>139</v>
      </c>
      <c r="J5" s="43" t="s">
        <v>140</v>
      </c>
      <c r="K5" s="35"/>
    </row>
    <row r="6" spans="1:11" ht="22.5" customHeight="1">
      <c r="A6" s="44" t="s">
        <v>141</v>
      </c>
      <c r="B6" s="45"/>
      <c r="C6" s="46"/>
      <c r="D6" s="45"/>
      <c r="E6" s="45"/>
      <c r="F6" s="45"/>
      <c r="G6" s="45"/>
      <c r="H6" s="45"/>
      <c r="I6" s="45"/>
      <c r="J6" s="45"/>
      <c r="K6" s="45"/>
    </row>
    <row r="7" spans="1:11" ht="22.5" customHeight="1">
      <c r="A7" s="44" t="s">
        <v>142</v>
      </c>
      <c r="B7" s="47">
        <v>895156030</v>
      </c>
      <c r="C7" s="48">
        <v>88506059</v>
      </c>
      <c r="D7" s="47">
        <v>814411271</v>
      </c>
      <c r="E7" s="47"/>
      <c r="F7" s="47"/>
      <c r="G7" s="47">
        <v>80682250</v>
      </c>
      <c r="H7" s="47"/>
      <c r="I7" s="47"/>
      <c r="J7" s="47"/>
      <c r="K7" s="47">
        <v>62509</v>
      </c>
    </row>
    <row r="8" spans="1:11" ht="22.5" customHeight="1">
      <c r="A8" s="44" t="s">
        <v>143</v>
      </c>
      <c r="B8" s="47">
        <v>12137038120</v>
      </c>
      <c r="C8" s="48">
        <v>524098119</v>
      </c>
      <c r="D8" s="47">
        <v>9535714822</v>
      </c>
      <c r="E8" s="47">
        <v>18532548</v>
      </c>
      <c r="F8" s="47">
        <v>2488110750</v>
      </c>
      <c r="G8" s="47">
        <v>6280000</v>
      </c>
      <c r="H8" s="47"/>
      <c r="I8" s="47"/>
      <c r="J8" s="47"/>
      <c r="K8" s="47">
        <v>88400000</v>
      </c>
    </row>
    <row r="9" spans="1:11" ht="22.5" customHeight="1">
      <c r="A9" s="44" t="s">
        <v>144</v>
      </c>
      <c r="B9" s="47">
        <v>6712896</v>
      </c>
      <c r="C9" s="48">
        <v>1112337</v>
      </c>
      <c r="D9" s="47">
        <v>6575396</v>
      </c>
      <c r="E9" s="47"/>
      <c r="F9" s="47"/>
      <c r="G9" s="47">
        <v>137500</v>
      </c>
      <c r="H9" s="47"/>
      <c r="I9" s="47"/>
      <c r="J9" s="47"/>
      <c r="K9" s="47"/>
    </row>
    <row r="10" spans="1:11" ht="22.5" customHeight="1">
      <c r="A10" s="44" t="s">
        <v>145</v>
      </c>
      <c r="B10" s="47">
        <v>5011773842</v>
      </c>
      <c r="C10" s="48">
        <v>420718972</v>
      </c>
      <c r="D10" s="47">
        <v>3351198206</v>
      </c>
      <c r="E10" s="47">
        <v>533615456</v>
      </c>
      <c r="F10" s="47">
        <v>330347000</v>
      </c>
      <c r="G10" s="47">
        <v>15169000</v>
      </c>
      <c r="H10" s="47"/>
      <c r="I10" s="47"/>
      <c r="J10" s="47"/>
      <c r="K10" s="47">
        <v>781444180</v>
      </c>
    </row>
    <row r="11" spans="1:11" ht="22.5" customHeight="1">
      <c r="A11" s="44" t="s">
        <v>146</v>
      </c>
      <c r="B11" s="47">
        <v>7756702957</v>
      </c>
      <c r="C11" s="48">
        <v>928079340</v>
      </c>
      <c r="D11" s="47">
        <v>5376322</v>
      </c>
      <c r="E11" s="47">
        <v>2549230252</v>
      </c>
      <c r="F11" s="47">
        <v>3132687250</v>
      </c>
      <c r="G11" s="47">
        <v>248702500</v>
      </c>
      <c r="H11" s="47"/>
      <c r="I11" s="47"/>
      <c r="J11" s="47"/>
      <c r="K11" s="47">
        <v>1820706633</v>
      </c>
    </row>
    <row r="12" spans="1:11" ht="22.5" customHeight="1">
      <c r="A12" s="44" t="s">
        <v>22</v>
      </c>
      <c r="B12" s="47">
        <v>3808303012</v>
      </c>
      <c r="C12" s="48">
        <v>414602644</v>
      </c>
      <c r="D12" s="47">
        <v>1751536173</v>
      </c>
      <c r="E12" s="47">
        <v>348342480</v>
      </c>
      <c r="F12" s="47">
        <v>857520830</v>
      </c>
      <c r="G12" s="47">
        <v>39683500</v>
      </c>
      <c r="H12" s="47"/>
      <c r="I12" s="47"/>
      <c r="J12" s="47"/>
      <c r="K12" s="47">
        <v>811220029</v>
      </c>
    </row>
    <row r="13" spans="1:11" ht="22.5" customHeight="1">
      <c r="A13" s="44" t="s">
        <v>147</v>
      </c>
      <c r="B13" s="47"/>
      <c r="C13" s="48"/>
      <c r="D13" s="47"/>
      <c r="E13" s="47"/>
      <c r="F13" s="47"/>
      <c r="G13" s="47"/>
      <c r="H13" s="47"/>
      <c r="I13" s="47"/>
      <c r="J13" s="47"/>
      <c r="K13" s="47"/>
    </row>
    <row r="14" spans="1:11" ht="22.5" customHeight="1">
      <c r="A14" s="44" t="s">
        <v>148</v>
      </c>
      <c r="B14" s="47">
        <v>20044462285</v>
      </c>
      <c r="C14" s="48">
        <v>1951803027</v>
      </c>
      <c r="D14" s="47">
        <v>3654042830</v>
      </c>
      <c r="E14" s="47">
        <v>15917083455</v>
      </c>
      <c r="F14" s="47">
        <v>228661000</v>
      </c>
      <c r="G14" s="47">
        <v>244675000</v>
      </c>
      <c r="H14" s="47"/>
      <c r="I14" s="47"/>
      <c r="J14" s="47"/>
      <c r="K14" s="47"/>
    </row>
    <row r="15" spans="1:11" ht="22.5" customHeight="1">
      <c r="A15" s="44" t="s">
        <v>149</v>
      </c>
      <c r="B15" s="47">
        <v>202124550</v>
      </c>
      <c r="C15" s="48">
        <v>36726032</v>
      </c>
      <c r="D15" s="47">
        <v>103124550</v>
      </c>
      <c r="E15" s="47">
        <v>99000000</v>
      </c>
      <c r="F15" s="47"/>
      <c r="G15" s="47"/>
      <c r="H15" s="47"/>
      <c r="I15" s="47"/>
      <c r="J15" s="47"/>
      <c r="K15" s="47"/>
    </row>
    <row r="16" spans="1:11" ht="22.5" customHeight="1">
      <c r="A16" s="44" t="s">
        <v>150</v>
      </c>
      <c r="B16" s="47">
        <v>2218820000</v>
      </c>
      <c r="C16" s="48">
        <v>375140000</v>
      </c>
      <c r="D16" s="47"/>
      <c r="E16" s="47"/>
      <c r="F16" s="47">
        <v>1277140000</v>
      </c>
      <c r="G16" s="47">
        <v>941680000</v>
      </c>
      <c r="H16" s="47"/>
      <c r="I16" s="47"/>
      <c r="J16" s="47"/>
      <c r="K16" s="47"/>
    </row>
    <row r="17" spans="1:11" ht="22.5" customHeight="1">
      <c r="A17" s="44" t="s">
        <v>22</v>
      </c>
      <c r="B17" s="47"/>
      <c r="C17" s="48"/>
      <c r="D17" s="47"/>
      <c r="E17" s="47"/>
      <c r="F17" s="47"/>
      <c r="G17" s="47"/>
      <c r="H17" s="47"/>
      <c r="I17" s="47"/>
      <c r="J17" s="47"/>
      <c r="K17" s="47"/>
    </row>
    <row r="18" spans="1:11" ht="22.5" customHeight="1">
      <c r="A18" s="44" t="s">
        <v>151</v>
      </c>
      <c r="B18" s="47"/>
      <c r="C18" s="48"/>
      <c r="D18" s="47"/>
      <c r="E18" s="47"/>
      <c r="F18" s="47"/>
      <c r="G18" s="47"/>
      <c r="H18" s="47"/>
      <c r="I18" s="47"/>
      <c r="J18" s="47"/>
      <c r="K18" s="47"/>
    </row>
    <row r="19" spans="1:11" ht="22.5" customHeight="1">
      <c r="A19" s="49" t="s">
        <v>26</v>
      </c>
      <c r="B19" s="47">
        <v>52081093692</v>
      </c>
      <c r="C19" s="48">
        <v>4740786530</v>
      </c>
      <c r="D19" s="47">
        <v>19221979570</v>
      </c>
      <c r="E19" s="47">
        <v>19465804191</v>
      </c>
      <c r="F19" s="47">
        <v>8314466830</v>
      </c>
      <c r="G19" s="47">
        <v>1577009750</v>
      </c>
      <c r="H19" s="47"/>
      <c r="I19" s="47"/>
      <c r="J19" s="47"/>
      <c r="K19" s="47">
        <v>3501833351</v>
      </c>
    </row>
    <row r="20" spans="1:11" ht="18.75">
      <c r="B20" s="50"/>
      <c r="C20" s="50"/>
    </row>
    <row r="21" spans="1:11" ht="18.75">
      <c r="C21" s="50"/>
    </row>
    <row r="22" spans="1:11" ht="18.75">
      <c r="C22" s="51"/>
    </row>
    <row r="23" spans="1:11" ht="18.75">
      <c r="C23" s="52"/>
    </row>
    <row r="31" spans="1:11" ht="18.75">
      <c r="A31" s="50"/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3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B113-6234-4548-8621-00E8E314F03D}">
  <dimension ref="A1:I5"/>
  <sheetViews>
    <sheetView zoomScaleNormal="100" workbookViewId="0">
      <selection activeCell="B19" sqref="B19"/>
    </sheetView>
  </sheetViews>
  <sheetFormatPr defaultColWidth="8.875" defaultRowHeight="11.25"/>
  <cols>
    <col min="1" max="1" width="22.875" style="32" customWidth="1"/>
    <col min="2" max="8" width="12.875" style="32" customWidth="1"/>
    <col min="9" max="9" width="16.625" style="32" customWidth="1"/>
    <col min="10" max="10" width="16.75" style="32" customWidth="1"/>
    <col min="11" max="12" width="11.875" style="32" bestFit="1" customWidth="1"/>
    <col min="13" max="13" width="10.25" style="32" bestFit="1" customWidth="1"/>
    <col min="14" max="16384" width="8.875" style="32"/>
  </cols>
  <sheetData>
    <row r="1" spans="1:9" ht="21">
      <c r="A1" s="31" t="s">
        <v>152</v>
      </c>
      <c r="B1" s="31"/>
      <c r="C1" s="31"/>
      <c r="D1" s="31"/>
      <c r="E1" s="31"/>
      <c r="F1" s="31"/>
      <c r="G1" s="31"/>
      <c r="H1" s="31"/>
      <c r="I1" s="31"/>
    </row>
    <row r="2" spans="1:9" ht="13.5">
      <c r="A2" s="33" t="s">
        <v>130</v>
      </c>
      <c r="B2" s="33"/>
      <c r="C2" s="33"/>
      <c r="D2" s="33"/>
      <c r="E2" s="33"/>
      <c r="F2" s="33"/>
      <c r="G2" s="33"/>
      <c r="H2" s="33"/>
      <c r="I2" s="34" t="s">
        <v>38</v>
      </c>
    </row>
    <row r="3" spans="1:9" ht="13.5">
      <c r="A3" s="33" t="s">
        <v>131</v>
      </c>
      <c r="B3" s="33"/>
      <c r="C3" s="33"/>
      <c r="D3" s="33"/>
      <c r="E3" s="33"/>
      <c r="F3" s="33"/>
      <c r="G3" s="33"/>
      <c r="H3" s="33"/>
      <c r="I3" s="34" t="s">
        <v>4</v>
      </c>
    </row>
    <row r="4" spans="1:9" ht="37.5" customHeight="1">
      <c r="A4" s="42" t="s">
        <v>153</v>
      </c>
      <c r="B4" s="43" t="s">
        <v>154</v>
      </c>
      <c r="C4" s="53" t="s">
        <v>155</v>
      </c>
      <c r="D4" s="53" t="s">
        <v>156</v>
      </c>
      <c r="E4" s="53" t="s">
        <v>157</v>
      </c>
      <c r="F4" s="53" t="s">
        <v>158</v>
      </c>
      <c r="G4" s="53" t="s">
        <v>159</v>
      </c>
      <c r="H4" s="43" t="s">
        <v>160</v>
      </c>
      <c r="I4" s="53" t="s">
        <v>161</v>
      </c>
    </row>
    <row r="5" spans="1:9" ht="22.5" customHeight="1">
      <c r="A5" s="54">
        <v>52081093692</v>
      </c>
      <c r="B5" s="55">
        <v>50070260036</v>
      </c>
      <c r="C5" s="56">
        <v>1992301108</v>
      </c>
      <c r="D5" s="56">
        <v>18532548</v>
      </c>
      <c r="E5" s="56">
        <v>0</v>
      </c>
      <c r="F5" s="56">
        <v>0</v>
      </c>
      <c r="G5" s="56">
        <v>0</v>
      </c>
      <c r="H5" s="56">
        <v>0</v>
      </c>
      <c r="I5" s="57">
        <v>6.1999999999999998E-3</v>
      </c>
    </row>
  </sheetData>
  <mergeCells count="1">
    <mergeCell ref="A1:I1"/>
  </mergeCells>
  <phoneticPr fontId="3"/>
  <printOptions horizontalCentered="1"/>
  <pageMargins left="0.39370078740157483" right="0.39370078740157483" top="1.5748031496062993" bottom="0.39370078740157483" header="0.19685039370078741" footer="0.19685039370078741"/>
  <pageSetup paperSize="9" scale="98" orientation="landscape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F751-1B0E-4834-A61B-DF6B194AD598}">
  <dimension ref="A1:J9"/>
  <sheetViews>
    <sheetView zoomScaleNormal="100" workbookViewId="0">
      <selection activeCell="F29" sqref="F29"/>
    </sheetView>
  </sheetViews>
  <sheetFormatPr defaultColWidth="8.875" defaultRowHeight="11.25"/>
  <cols>
    <col min="1" max="1" width="22.875" style="32" customWidth="1"/>
    <col min="2" max="10" width="12.875" style="32" customWidth="1"/>
    <col min="11" max="16384" width="8.875" style="32"/>
  </cols>
  <sheetData>
    <row r="1" spans="1:10" ht="21">
      <c r="A1" s="31" t="s">
        <v>162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3.5">
      <c r="A2" s="33" t="s">
        <v>130</v>
      </c>
      <c r="B2" s="33"/>
      <c r="C2" s="33"/>
      <c r="D2" s="33"/>
      <c r="E2" s="33"/>
      <c r="F2" s="33"/>
      <c r="G2" s="33"/>
      <c r="H2" s="33"/>
      <c r="I2" s="33"/>
      <c r="J2" s="34" t="s">
        <v>38</v>
      </c>
    </row>
    <row r="3" spans="1:10" ht="13.5">
      <c r="A3" s="33" t="s">
        <v>131</v>
      </c>
      <c r="B3" s="33"/>
      <c r="C3" s="33"/>
      <c r="D3" s="33"/>
      <c r="E3" s="33"/>
      <c r="F3" s="33"/>
      <c r="G3" s="33"/>
      <c r="H3" s="33"/>
      <c r="I3" s="33"/>
      <c r="J3" s="34" t="s">
        <v>4</v>
      </c>
    </row>
    <row r="4" spans="1:10" ht="22.5" customHeight="1">
      <c r="A4" s="42" t="s">
        <v>153</v>
      </c>
      <c r="B4" s="43" t="s">
        <v>163</v>
      </c>
      <c r="C4" s="53" t="s">
        <v>164</v>
      </c>
      <c r="D4" s="53" t="s">
        <v>165</v>
      </c>
      <c r="E4" s="53" t="s">
        <v>166</v>
      </c>
      <c r="F4" s="53" t="s">
        <v>167</v>
      </c>
      <c r="G4" s="53" t="s">
        <v>168</v>
      </c>
      <c r="H4" s="53" t="s">
        <v>169</v>
      </c>
      <c r="I4" s="53" t="s">
        <v>170</v>
      </c>
      <c r="J4" s="43" t="s">
        <v>171</v>
      </c>
    </row>
    <row r="5" spans="1:10" ht="22.5" customHeight="1">
      <c r="A5" s="58">
        <v>52081093692</v>
      </c>
      <c r="B5" s="59">
        <v>4740786530</v>
      </c>
      <c r="C5" s="13">
        <v>4871941825</v>
      </c>
      <c r="D5" s="13">
        <v>4345103519</v>
      </c>
      <c r="E5" s="13">
        <v>4345103519</v>
      </c>
      <c r="F5" s="13">
        <v>3997224645</v>
      </c>
      <c r="G5" s="13">
        <v>14811160306</v>
      </c>
      <c r="H5" s="13">
        <v>6806969925</v>
      </c>
      <c r="I5" s="13">
        <v>3273028703</v>
      </c>
      <c r="J5" s="13">
        <v>4889774720</v>
      </c>
    </row>
    <row r="7" spans="1:10">
      <c r="A7" s="50"/>
      <c r="B7" s="50"/>
      <c r="C7" s="50"/>
      <c r="D7" s="50"/>
      <c r="E7" s="50"/>
      <c r="F7" s="50"/>
      <c r="G7" s="50"/>
      <c r="H7" s="50"/>
      <c r="I7" s="50"/>
      <c r="J7" s="50"/>
    </row>
    <row r="9" spans="1:10">
      <c r="A9" s="51"/>
      <c r="C9" s="51"/>
    </row>
  </sheetData>
  <mergeCells count="1">
    <mergeCell ref="A1:J1"/>
  </mergeCells>
  <phoneticPr fontId="3"/>
  <printOptions horizontalCentered="1"/>
  <pageMargins left="0.39370078740157483" right="0.39370078740157483" top="1.5748031496062993" bottom="0.39370078740157483" header="0.19685039370078741" footer="0.1968503937007874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有形固定資産の明細（一般会計等）_円単位</vt:lpstr>
      <vt:lpstr>有形固定資産に係る行政目的別の明細（一般会計等）_円単位</vt:lpstr>
      <vt:lpstr>投資及び出資金の明細（一般会計等)_円単位</vt:lpstr>
      <vt:lpstr>基金の明細（一般会計等）_円単位</vt:lpstr>
      <vt:lpstr>長期延滞債権の明細（一般会計等）_円単位</vt:lpstr>
      <vt:lpstr>未収金の明細（一般会計等）_円単位</vt:lpstr>
      <vt:lpstr>地方債等（借入先別）の明細_一般会計等_円単位</vt:lpstr>
      <vt:lpstr>地方債等（利率別）の明細_一般会計等_円単位</vt:lpstr>
      <vt:lpstr>地方債等（返済期間別）の明細_一般会計等_円単位</vt:lpstr>
      <vt:lpstr>引当金の明細（一般会計等）円単位</vt:lpstr>
      <vt:lpstr>補助金等の明細（一般会計等）_円単位</vt:lpstr>
      <vt:lpstr>財源の明細_一般会計等_円単位</vt:lpstr>
      <vt:lpstr>財源情報の明細（一般会計等）_円単位</vt:lpstr>
      <vt:lpstr>資金の明細（一般会計等）_円単位</vt:lpstr>
      <vt:lpstr>'地方債等（利率別）の明細_一般会計等_円単位'!Print_Area</vt:lpstr>
      <vt:lpstr>'補助金等の明細（一般会計等）_円単位'!Print_Area</vt:lpstr>
      <vt:lpstr>'補助金等の明細（一般会計等）_円単位'!Print_Titles</vt:lpstr>
      <vt:lpstr>'有形固定資産に係る行政目的別の明細（一般会計等）_円単位'!Print_Titles</vt:lpstr>
      <vt:lpstr>'有形固定資産の明細（一般会計等）_円単位'!Print_Titles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門真市</cp:lastModifiedBy>
  <dcterms:created xsi:type="dcterms:W3CDTF">2025-03-28T07:55:19Z</dcterms:created>
  <dcterms:modified xsi:type="dcterms:W3CDTF">2025-03-28T08:02:51Z</dcterms:modified>
</cp:coreProperties>
</file>